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o\Desktop\Dirección Administrativa 2017\Procesos y procedimientos\Gimnasio\Formatos\"/>
    </mc:Choice>
  </mc:AlternateContent>
  <bookViews>
    <workbookView xWindow="0" yWindow="0" windowWidth="21600" windowHeight="9735"/>
  </bookViews>
  <sheets>
    <sheet name="Ingresos diarios Gym" sheetId="1" r:id="rId1"/>
    <sheet name="Asistencia GYM " sheetId="4" r:id="rId2"/>
    <sheet name="Ingresos diarios Piscina" sheetId="9" r:id="rId3"/>
    <sheet name="Asistencia Piscina " sheetId="7" r:id="rId4"/>
    <sheet name="Contratos y convenios" sheetId="10" r:id="rId5"/>
  </sheets>
  <definedNames>
    <definedName name="clases_adicionales">'Ingresos diarios Piscina'!$M$34:$M$41</definedName>
    <definedName name="Estudiante_ucm">'Ingresos diarios Gym'!$O$57:$O$68</definedName>
    <definedName name="Intensidad">'Ingresos diarios Gym'!$P$57:$P$62</definedName>
    <definedName name="pase_de_cortesia">'Ingresos diarios Gym'!$Q$57:$Q$59</definedName>
    <definedName name="Usuario">'Ingresos diarios Gym'!$N$57:$N$65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0" l="1"/>
  <c r="F5" i="10"/>
  <c r="Z13" i="1" s="1"/>
  <c r="P41" i="9"/>
  <c r="Q41" i="9" s="1"/>
  <c r="P40" i="9"/>
  <c r="Q40" i="9" s="1"/>
  <c r="P39" i="9"/>
  <c r="Q39" i="9" s="1"/>
  <c r="P38" i="9"/>
  <c r="Q38" i="9" s="1"/>
  <c r="P37" i="9"/>
  <c r="Q37" i="9" s="1"/>
  <c r="P36" i="9"/>
  <c r="Q36" i="9" s="1"/>
  <c r="P35" i="9"/>
  <c r="Q35" i="9" s="1"/>
  <c r="P34" i="9"/>
  <c r="Q34" i="9" s="1"/>
  <c r="N41" i="9"/>
  <c r="O41" i="9" s="1"/>
  <c r="R41" i="9" s="1"/>
  <c r="N40" i="9"/>
  <c r="O40" i="9" s="1"/>
  <c r="R40" i="9" s="1"/>
  <c r="N39" i="9"/>
  <c r="O39" i="9" s="1"/>
  <c r="N38" i="9"/>
  <c r="O38" i="9" s="1"/>
  <c r="N37" i="9"/>
  <c r="O37" i="9" s="1"/>
  <c r="R37" i="9" s="1"/>
  <c r="N36" i="9"/>
  <c r="O36" i="9" s="1"/>
  <c r="R36" i="9" s="1"/>
  <c r="N35" i="9"/>
  <c r="O35" i="9" s="1"/>
  <c r="N34" i="9"/>
  <c r="O34" i="9" s="1"/>
  <c r="L108" i="9"/>
  <c r="Q33" i="9"/>
  <c r="R39" i="9" l="1"/>
  <c r="O42" i="9"/>
  <c r="R38" i="9"/>
  <c r="R35" i="9"/>
  <c r="Q42" i="9"/>
  <c r="R34" i="9"/>
  <c r="O29" i="1"/>
  <c r="N29" i="1" s="1"/>
  <c r="Q29" i="1"/>
  <c r="P29" i="1" s="1"/>
  <c r="AC6" i="1" l="1"/>
  <c r="R42" i="9"/>
  <c r="J40" i="4" l="1"/>
  <c r="H21" i="4" l="1"/>
  <c r="G47" i="4"/>
  <c r="X33" i="1" l="1"/>
  <c r="Y33" i="1" s="1"/>
  <c r="Z33" i="1"/>
  <c r="AA33" i="1" s="1"/>
  <c r="V33" i="1"/>
  <c r="W33" i="1" s="1"/>
  <c r="U14" i="1"/>
  <c r="T14" i="1" s="1"/>
  <c r="S14" i="1"/>
  <c r="R14" i="1" s="1"/>
  <c r="Q14" i="1"/>
  <c r="P14" i="1" s="1"/>
  <c r="O14" i="1"/>
  <c r="N14" i="1" s="1"/>
  <c r="V14" i="1" l="1"/>
  <c r="AB33" i="1"/>
  <c r="AC10" i="1" s="1"/>
  <c r="AF47" i="4" l="1"/>
  <c r="AF40" i="4"/>
  <c r="AF35" i="4"/>
  <c r="AF26" i="4"/>
  <c r="AF21" i="4"/>
  <c r="AF16" i="4"/>
  <c r="AD40" i="4"/>
  <c r="AE40" i="4"/>
  <c r="AD35" i="4"/>
  <c r="AE35" i="4"/>
  <c r="AD26" i="4"/>
  <c r="AE26" i="4"/>
  <c r="AD21" i="4"/>
  <c r="AE21" i="4"/>
  <c r="AD16" i="4"/>
  <c r="AE16" i="4"/>
  <c r="AC26" i="4"/>
  <c r="AC21" i="4"/>
  <c r="AC16" i="4"/>
  <c r="AB21" i="4"/>
  <c r="AB16" i="4"/>
  <c r="AA21" i="4"/>
  <c r="AA16" i="4"/>
  <c r="Z26" i="4"/>
  <c r="Z21" i="4"/>
  <c r="Z16" i="4"/>
  <c r="Y21" i="4"/>
  <c r="Y16" i="4"/>
  <c r="X21" i="4"/>
  <c r="X16" i="4"/>
  <c r="W26" i="4" l="1"/>
  <c r="W16" i="4"/>
  <c r="V16" i="4"/>
  <c r="C23" i="7" l="1"/>
  <c r="D23" i="7"/>
  <c r="E23" i="7"/>
  <c r="F23" i="7"/>
  <c r="G23" i="7"/>
  <c r="U40" i="4"/>
  <c r="U21" i="4"/>
  <c r="U16" i="4"/>
  <c r="T21" i="4"/>
  <c r="T16" i="4"/>
  <c r="S21" i="4" l="1"/>
  <c r="S16" i="4"/>
  <c r="R21" i="4"/>
  <c r="R16" i="4"/>
  <c r="Q21" i="4"/>
  <c r="Q16" i="4"/>
  <c r="P16" i="4"/>
  <c r="O16" i="4"/>
  <c r="N21" i="4" l="1"/>
  <c r="N16" i="4"/>
  <c r="M21" i="4"/>
  <c r="M16" i="4"/>
  <c r="L16" i="4"/>
  <c r="K40" i="4"/>
  <c r="K35" i="4"/>
  <c r="K26" i="4"/>
  <c r="K21" i="4"/>
  <c r="K16" i="4"/>
  <c r="J16" i="4" l="1"/>
  <c r="I40" i="4"/>
  <c r="I35" i="4"/>
  <c r="I26" i="4"/>
  <c r="I21" i="4"/>
  <c r="I16" i="4"/>
  <c r="H16" i="4"/>
  <c r="G16" i="4" l="1"/>
  <c r="F16" i="4" l="1"/>
  <c r="D49" i="7" l="1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E16" i="7"/>
  <c r="AF16" i="7"/>
  <c r="E26" i="4" l="1"/>
  <c r="E16" i="4"/>
  <c r="D16" i="4" l="1"/>
  <c r="C47" i="4" l="1"/>
  <c r="C40" i="4"/>
  <c r="C35" i="4"/>
  <c r="C26" i="4"/>
  <c r="C21" i="4"/>
  <c r="C16" i="4"/>
  <c r="C14" i="10" l="1"/>
  <c r="M26" i="4" l="1"/>
  <c r="N26" i="4"/>
  <c r="O26" i="4"/>
  <c r="P26" i="4"/>
  <c r="Q26" i="4"/>
  <c r="R26" i="4"/>
  <c r="S26" i="4"/>
  <c r="T26" i="4"/>
  <c r="U26" i="4"/>
  <c r="V26" i="4"/>
  <c r="X26" i="4"/>
  <c r="Y26" i="4"/>
  <c r="AA26" i="4"/>
  <c r="AB26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E47" i="4"/>
  <c r="M40" i="4"/>
  <c r="N40" i="4"/>
  <c r="O40" i="4"/>
  <c r="P40" i="4"/>
  <c r="Q40" i="4"/>
  <c r="R40" i="4"/>
  <c r="S40" i="4"/>
  <c r="T40" i="4"/>
  <c r="V40" i="4"/>
  <c r="W40" i="4"/>
  <c r="X40" i="4"/>
  <c r="Y40" i="4"/>
  <c r="Z40" i="4"/>
  <c r="AA40" i="4"/>
  <c r="AB40" i="4"/>
  <c r="AC40" i="4"/>
  <c r="L40" i="4" l="1"/>
  <c r="L35" i="4"/>
  <c r="L26" i="4"/>
  <c r="L21" i="4"/>
  <c r="J35" i="4"/>
  <c r="J26" i="4"/>
  <c r="J21" i="4"/>
  <c r="H40" i="4"/>
  <c r="H35" i="4"/>
  <c r="H26" i="4"/>
  <c r="AD47" i="4"/>
  <c r="AC47" i="4"/>
  <c r="AB47" i="4"/>
  <c r="D47" i="4"/>
  <c r="E47" i="4"/>
  <c r="F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C28" i="7" l="1"/>
  <c r="C49" i="7"/>
  <c r="G40" i="4" l="1"/>
  <c r="G35" i="4"/>
  <c r="G26" i="4"/>
  <c r="G21" i="4"/>
  <c r="F40" i="4"/>
  <c r="F35" i="4"/>
  <c r="F26" i="4"/>
  <c r="F21" i="4"/>
  <c r="E40" i="4"/>
  <c r="E35" i="4"/>
  <c r="E21" i="4"/>
  <c r="D21" i="4"/>
  <c r="D40" i="4"/>
  <c r="D26" i="4"/>
  <c r="D35" i="4"/>
  <c r="Q18" i="9" l="1"/>
  <c r="P18" i="9" s="1"/>
  <c r="O18" i="9"/>
  <c r="N18" i="9" s="1"/>
  <c r="Q35" i="1"/>
  <c r="O35" i="1"/>
  <c r="Q34" i="1"/>
  <c r="P34" i="1" s="1"/>
  <c r="O34" i="1"/>
  <c r="N34" i="1" s="1"/>
  <c r="AC8" i="1" l="1"/>
  <c r="R18" i="9"/>
  <c r="V9" i="9" s="1"/>
  <c r="Y7" i="9" s="1"/>
  <c r="R34" i="1"/>
  <c r="N43" i="1"/>
  <c r="N42" i="1"/>
  <c r="N41" i="1"/>
  <c r="N40" i="1"/>
  <c r="U28" i="9"/>
  <c r="S28" i="9"/>
  <c r="R28" i="9" s="1"/>
  <c r="O29" i="9"/>
  <c r="Q28" i="9"/>
  <c r="P28" i="9" s="1"/>
  <c r="P30" i="9" s="1"/>
  <c r="O28" i="9"/>
  <c r="Q24" i="9"/>
  <c r="O24" i="9"/>
  <c r="Z9" i="1" l="1"/>
  <c r="N44" i="1"/>
  <c r="AC9" i="1" s="1"/>
  <c r="O21" i="9"/>
  <c r="Q21" i="9"/>
  <c r="Q16" i="9" l="1"/>
  <c r="O16" i="9"/>
  <c r="O13" i="9"/>
  <c r="O12" i="9"/>
  <c r="O11" i="9"/>
  <c r="O10" i="9"/>
  <c r="O9" i="9"/>
  <c r="O8" i="9"/>
  <c r="Q13" i="9"/>
  <c r="Q12" i="9"/>
  <c r="Q11" i="9"/>
  <c r="Q10" i="9"/>
  <c r="Q9" i="9"/>
  <c r="Q8" i="9"/>
  <c r="O7" i="9"/>
  <c r="O6" i="9"/>
  <c r="Q7" i="9"/>
  <c r="O5" i="9"/>
  <c r="Q5" i="9"/>
  <c r="O4" i="9"/>
  <c r="Q4" i="9"/>
  <c r="Q6" i="9"/>
  <c r="O18" i="1"/>
  <c r="O4" i="1"/>
  <c r="N29" i="9" l="1"/>
  <c r="O24" i="1"/>
  <c r="S24" i="1"/>
  <c r="Q24" i="1"/>
  <c r="O10" i="1"/>
  <c r="U18" i="1"/>
  <c r="S18" i="1"/>
  <c r="S10" i="1"/>
  <c r="Q18" i="1"/>
  <c r="Q9" i="1"/>
  <c r="U12" i="1"/>
  <c r="T12" i="1" s="1"/>
  <c r="U11" i="1"/>
  <c r="T11" i="1" s="1"/>
  <c r="U13" i="1"/>
  <c r="T13" i="1" s="1"/>
  <c r="U10" i="1"/>
  <c r="T10" i="1" s="1"/>
  <c r="U9" i="1"/>
  <c r="T9" i="1" s="1"/>
  <c r="U8" i="1"/>
  <c r="T8" i="1" s="1"/>
  <c r="U7" i="1"/>
  <c r="T7" i="1" s="1"/>
  <c r="U6" i="1"/>
  <c r="T6" i="1" s="1"/>
  <c r="U5" i="1"/>
  <c r="T5" i="1" s="1"/>
  <c r="U4" i="1"/>
  <c r="S12" i="1"/>
  <c r="S11" i="1"/>
  <c r="S13" i="1"/>
  <c r="S9" i="1"/>
  <c r="S8" i="1"/>
  <c r="S7" i="1"/>
  <c r="S6" i="1"/>
  <c r="S5" i="1"/>
  <c r="S4" i="1"/>
  <c r="Q12" i="1"/>
  <c r="Q11" i="1"/>
  <c r="Q13" i="1"/>
  <c r="Q10" i="1"/>
  <c r="Q8" i="1"/>
  <c r="Q7" i="1"/>
  <c r="Q6" i="1"/>
  <c r="Q5" i="1"/>
  <c r="Q4" i="1"/>
  <c r="O12" i="1"/>
  <c r="O11" i="1"/>
  <c r="O13" i="1"/>
  <c r="O9" i="1"/>
  <c r="O6" i="1"/>
  <c r="O7" i="1"/>
  <c r="O8" i="1"/>
  <c r="O5" i="1"/>
  <c r="O15" i="1" s="1"/>
  <c r="Q15" i="1" l="1"/>
  <c r="S15" i="1"/>
  <c r="T4" i="1"/>
  <c r="T15" i="1" s="1"/>
  <c r="U15" i="1"/>
  <c r="U24" i="1"/>
  <c r="T28" i="9" l="1"/>
  <c r="T30" i="9" s="1"/>
  <c r="R30" i="9"/>
  <c r="N28" i="9"/>
  <c r="N30" i="9" s="1"/>
  <c r="V30" i="9" s="1"/>
  <c r="P24" i="9"/>
  <c r="N24" i="9"/>
  <c r="P21" i="9"/>
  <c r="N21" i="9"/>
  <c r="V6" i="9" l="1"/>
  <c r="V28" i="9"/>
  <c r="R24" i="9"/>
  <c r="R25" i="9" s="1"/>
  <c r="R21" i="9"/>
  <c r="V8" i="9" l="1"/>
  <c r="R22" i="9"/>
  <c r="V7" i="9"/>
  <c r="Y6" i="9" s="1"/>
  <c r="O19" i="1"/>
  <c r="P13" i="9"/>
  <c r="P12" i="9"/>
  <c r="P11" i="9"/>
  <c r="P10" i="9"/>
  <c r="P12" i="1"/>
  <c r="P11" i="1"/>
  <c r="P13" i="1"/>
  <c r="P10" i="1"/>
  <c r="P9" i="1"/>
  <c r="P8" i="1"/>
  <c r="P7" i="1"/>
  <c r="P6" i="1"/>
  <c r="P5" i="1"/>
  <c r="P4" i="1"/>
  <c r="N12" i="1"/>
  <c r="N11" i="1"/>
  <c r="N13" i="1"/>
  <c r="N10" i="1"/>
  <c r="N9" i="1"/>
  <c r="N8" i="1"/>
  <c r="N7" i="1"/>
  <c r="N6" i="1"/>
  <c r="N5" i="1"/>
  <c r="N4" i="1"/>
  <c r="N16" i="9"/>
  <c r="P16" i="9"/>
  <c r="P9" i="9"/>
  <c r="P8" i="9"/>
  <c r="P7" i="9"/>
  <c r="P6" i="9"/>
  <c r="P5" i="9"/>
  <c r="N13" i="9"/>
  <c r="N12" i="9"/>
  <c r="N11" i="9"/>
  <c r="N10" i="9"/>
  <c r="N9" i="9"/>
  <c r="N8" i="9"/>
  <c r="N7" i="9"/>
  <c r="N6" i="9"/>
  <c r="N5" i="9"/>
  <c r="P35" i="1"/>
  <c r="N35" i="1"/>
  <c r="U25" i="1"/>
  <c r="R24" i="1"/>
  <c r="R25" i="1" s="1"/>
  <c r="P24" i="1"/>
  <c r="N24" i="1"/>
  <c r="T18" i="1"/>
  <c r="R18" i="1"/>
  <c r="R19" i="1" s="1"/>
  <c r="P18" i="1"/>
  <c r="P19" i="1" s="1"/>
  <c r="R12" i="1"/>
  <c r="R11" i="1"/>
  <c r="R13" i="1"/>
  <c r="R10" i="1"/>
  <c r="R9" i="1"/>
  <c r="R8" i="1"/>
  <c r="R7" i="1"/>
  <c r="R6" i="1"/>
  <c r="R5" i="1"/>
  <c r="R4" i="1"/>
  <c r="V8" i="1" l="1"/>
  <c r="V11" i="1"/>
  <c r="V5" i="1"/>
  <c r="V9" i="1"/>
  <c r="V12" i="1"/>
  <c r="V4" i="1"/>
  <c r="N15" i="1"/>
  <c r="R15" i="1"/>
  <c r="N36" i="1"/>
  <c r="AC7" i="1"/>
  <c r="V6" i="1"/>
  <c r="V10" i="1"/>
  <c r="P15" i="1"/>
  <c r="R35" i="1"/>
  <c r="R36" i="1" s="1"/>
  <c r="V7" i="1"/>
  <c r="V13" i="1"/>
  <c r="T19" i="1"/>
  <c r="P36" i="1"/>
  <c r="R8" i="9"/>
  <c r="R16" i="9"/>
  <c r="R19" i="9" s="1"/>
  <c r="V5" i="9" s="1"/>
  <c r="Y5" i="9" s="1"/>
  <c r="R7" i="9"/>
  <c r="R6" i="9"/>
  <c r="R11" i="9"/>
  <c r="R10" i="9"/>
  <c r="R12" i="9"/>
  <c r="N18" i="1"/>
  <c r="N19" i="1" s="1"/>
  <c r="AC5" i="1" s="1"/>
  <c r="O14" i="9"/>
  <c r="R13" i="9"/>
  <c r="R9" i="9"/>
  <c r="R5" i="9"/>
  <c r="Q14" i="9"/>
  <c r="S25" i="1"/>
  <c r="N4" i="9"/>
  <c r="P4" i="9"/>
  <c r="P14" i="9" s="1"/>
  <c r="P25" i="1"/>
  <c r="N25" i="1"/>
  <c r="O25" i="1"/>
  <c r="T24" i="1"/>
  <c r="T25" i="1" s="1"/>
  <c r="Q25" i="1"/>
  <c r="V15" i="1" l="1"/>
  <c r="AC4" i="1"/>
  <c r="AC11" i="1" s="1"/>
  <c r="Z4" i="1"/>
  <c r="Z8" i="1"/>
  <c r="V18" i="1"/>
  <c r="Z5" i="1" s="1"/>
  <c r="R4" i="9"/>
  <c r="R14" i="9" s="1"/>
  <c r="V4" i="9" s="1"/>
  <c r="N14" i="9"/>
  <c r="V24" i="1"/>
  <c r="V10" i="9" l="1"/>
  <c r="V13" i="9" s="1"/>
  <c r="Y4" i="9"/>
  <c r="V25" i="1"/>
  <c r="Z6" i="1"/>
  <c r="Z10" i="1" s="1"/>
  <c r="Z14" i="1" s="1"/>
  <c r="V19" i="1"/>
  <c r="Y8" i="9"/>
  <c r="R29" i="1"/>
  <c r="Z7" i="1" s="1"/>
</calcChain>
</file>

<file path=xl/comments1.xml><?xml version="1.0" encoding="utf-8"?>
<comments xmlns="http://schemas.openxmlformats.org/spreadsheetml/2006/main">
  <authors>
    <author>nuevo</author>
    <author>usuario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 xml:space="preserve">Estudiante UCM 
Colaborador UCM 
Egresado UCM 
Estudiante externo 
Particular 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 xml:space="preserve">1. programa académico UCM.
2. Dependencia UCM 
3. Universidad 
4. Fundación 
5. Colegio 
6. Grupo UCM (deportes, semilleros, colectivos, etc.)
7. pase de cortesía
</t>
        </r>
      </text>
    </comment>
    <comment ref="AC23" authorId="0" shapeId="0">
      <text>
        <r>
          <rPr>
            <b/>
            <sz val="9"/>
            <color indexed="81"/>
            <rFont val="Tahoma"/>
            <family val="2"/>
          </rPr>
          <t>nuevo:</t>
        </r>
        <r>
          <rPr>
            <sz val="9"/>
            <color indexed="81"/>
            <rFont val="Tahoma"/>
            <family val="2"/>
          </rPr>
          <t xml:space="preserve">
Paga una semana con la tarifa de 63.600
</t>
        </r>
      </text>
    </comment>
    <comment ref="K8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DESCUENTO X NOMINA POR PARTE DE FELIPE CHICA VARGAS HIJO LOS MESES JUNIO JULIO Y AGOSTO</t>
        </r>
      </text>
    </comment>
    <comment ref="K139" authorId="0" shapeId="0">
      <text>
        <r>
          <rPr>
            <b/>
            <sz val="9"/>
            <color indexed="81"/>
            <rFont val="Tahoma"/>
            <family val="2"/>
          </rPr>
          <t>nuevo:</t>
        </r>
        <r>
          <rPr>
            <sz val="9"/>
            <color indexed="81"/>
            <rFont val="Tahoma"/>
            <family val="2"/>
          </rPr>
          <t xml:space="preserve">
Paga una semana con la tarifa de 63.600
</t>
        </r>
      </text>
    </comment>
    <comment ref="K14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CANCELA 2 SEMANAS DE 4
</t>
        </r>
      </text>
    </comment>
    <comment ref="K18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CANCELA MEDIO MES SOBRE LA TARIFA DE PARTICULAR 3 VECES POR SEMANA. POR MOTIVO DE VIAJE
</t>
        </r>
      </text>
    </comment>
    <comment ref="K184" authorId="1" shapeId="0">
      <text>
        <r>
          <rPr>
            <b/>
            <sz val="9"/>
            <color indexed="81"/>
            <rFont val="Tahoma"/>
            <family val="2"/>
          </rPr>
          <t xml:space="preserve">usuario
CON ESTA FACTURA SE EFECTUA UN PAGO PARA DOS MENSUALIDADES </t>
        </r>
      </text>
    </comment>
    <comment ref="K18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CANCELA 2 SEMANAS </t>
        </r>
      </text>
    </comment>
    <comment ref="K189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CANCELA DOS SEMANAS</t>
        </r>
      </text>
    </comment>
  </commentList>
</comments>
</file>

<file path=xl/comments2.xml><?xml version="1.0" encoding="utf-8"?>
<comments xmlns="http://schemas.openxmlformats.org/spreadsheetml/2006/main">
  <authors>
    <author>nuevo</author>
    <author>usuario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 xml:space="preserve">Estudiante UCM 
Colaborador UCM 
Egresado UCM 
Estudiante externo 
Particular 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 xml:space="preserve">1. programa académico UCM.
2. Dependencia UCM 
3. Universidad 
4. Fundación 
5. Colegio 
6. Grupo UCM (deportes, semilleros, colectivos, etc.)
7. pase de cortesía
</t>
        </r>
      </text>
    </comment>
    <comment ref="X18" authorId="1" shapeId="0">
      <text>
        <r>
          <rPr>
            <sz val="9"/>
            <color indexed="81"/>
            <rFont val="Tahoma"/>
            <family val="2"/>
          </rPr>
          <t>Se hace exepción porque se le cobro la mitad de 15 clases (la clase tiene que ser un numero entero)</t>
        </r>
      </text>
    </comment>
    <comment ref="K10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ASISTE A MEDIO CURSO VACACIONAL DE NATACIÓN 
</t>
        </r>
      </text>
    </comment>
    <comment ref="K120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PAGO CON TARJETA REALIZADO POR LUIS ALBERTO BEDOYA COLABORADOR UCM</t>
        </r>
      </text>
    </comment>
    <comment ref="K12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PAGO CON TARJETA REALIZADO POR LUIS ALBERTO BEDOYA COLABORADOR UCM</t>
        </r>
      </text>
    </comment>
    <comment ref="K13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8 CLASES DE 
VACACIONAL </t>
        </r>
      </text>
    </comment>
    <comment ref="K162" authorId="1" shapeId="0">
      <text>
        <r>
          <rPr>
            <sz val="9"/>
            <color indexed="81"/>
            <rFont val="Tahoma"/>
            <family val="2"/>
          </rPr>
          <t xml:space="preserve">CANCELA LA MITAD DEL CURSO DE 15 CLASES ¿7,5 clases? 
</t>
        </r>
      </text>
    </comment>
  </commentList>
</comments>
</file>

<file path=xl/sharedStrings.xml><?xml version="1.0" encoding="utf-8"?>
<sst xmlns="http://schemas.openxmlformats.org/spreadsheetml/2006/main" count="358" uniqueCount="156">
  <si>
    <t xml:space="preserve">Fecha </t>
  </si>
  <si>
    <t xml:space="preserve">Nombres y apellidos del usuario </t>
  </si>
  <si>
    <t xml:space="preserve">Tipo de Usuario </t>
  </si>
  <si>
    <t xml:space="preserve">Tipo de servicio </t>
  </si>
  <si>
    <t xml:space="preserve">Documento de identidad </t>
  </si>
  <si>
    <t xml:space="preserve">Jornada </t>
  </si>
  <si>
    <t>Tarifa</t>
  </si>
  <si>
    <t xml:space="preserve">N° factura </t>
  </si>
  <si>
    <t xml:space="preserve">Estudiantes UCM </t>
  </si>
  <si>
    <t xml:space="preserve">Estudiantes Externos </t>
  </si>
  <si>
    <t xml:space="preserve">Particulares </t>
  </si>
  <si>
    <t xml:space="preserve">Semana completa </t>
  </si>
  <si>
    <t xml:space="preserve">3 veces por semana </t>
  </si>
  <si>
    <t xml:space="preserve">Sesión grupal </t>
  </si>
  <si>
    <t xml:space="preserve">Sesión Gimnasio, Sauna o Turco </t>
  </si>
  <si>
    <t>Tarifa 2017</t>
  </si>
  <si>
    <t xml:space="preserve">Semana completa Diurno </t>
  </si>
  <si>
    <t xml:space="preserve">3 veces por semana Diurno </t>
  </si>
  <si>
    <t xml:space="preserve">Semana completa Nocturno </t>
  </si>
  <si>
    <t xml:space="preserve">3 veces por semana Nocturno </t>
  </si>
  <si>
    <t xml:space="preserve">Curso regular 15 clases </t>
  </si>
  <si>
    <t xml:space="preserve">Curso Vacacional  10 clases </t>
  </si>
  <si>
    <t xml:space="preserve">Certificado de Natación </t>
  </si>
  <si>
    <t xml:space="preserve">Ingresos Mensuales 
Gimnasio y Pisicna </t>
  </si>
  <si>
    <t>Valor Factura</t>
  </si>
  <si>
    <t>Adm. Turística</t>
  </si>
  <si>
    <t>Arquitectura</t>
  </si>
  <si>
    <t>Bacteriología</t>
  </si>
  <si>
    <t>Enfermería</t>
  </si>
  <si>
    <t>Maestrias</t>
  </si>
  <si>
    <t>Tecnologias</t>
  </si>
  <si>
    <t>Publicidad</t>
  </si>
  <si>
    <t>Particular</t>
  </si>
  <si>
    <t>Asign deportiva</t>
  </si>
  <si>
    <t>Selección ultimate</t>
  </si>
  <si>
    <t xml:space="preserve">Clasificación del Usuario </t>
  </si>
  <si>
    <t xml:space="preserve">Ing. Industrial </t>
  </si>
  <si>
    <t xml:space="preserve">Inge. Ambiental </t>
  </si>
  <si>
    <t xml:space="preserve">Ing. Telecomunicaciones </t>
  </si>
  <si>
    <t xml:space="preserve">Colaborador UCM </t>
  </si>
  <si>
    <t xml:space="preserve">Dependencia </t>
  </si>
  <si>
    <t xml:space="preserve">Clasificación  </t>
  </si>
  <si>
    <t xml:space="preserve">Egresados UCM </t>
  </si>
  <si>
    <t xml:space="preserve">Programa </t>
  </si>
  <si>
    <t xml:space="preserve">U. Manizales </t>
  </si>
  <si>
    <t xml:space="preserve">U Nacional </t>
  </si>
  <si>
    <t xml:space="preserve">U. Caldas </t>
  </si>
  <si>
    <t xml:space="preserve">U. Autonoma </t>
  </si>
  <si>
    <t xml:space="preserve">U. Remington </t>
  </si>
  <si>
    <t xml:space="preserve">U. Luis Amigó </t>
  </si>
  <si>
    <t xml:space="preserve">Grupos UCM </t>
  </si>
  <si>
    <t xml:space="preserve">Entrenamiento selección </t>
  </si>
  <si>
    <t xml:space="preserve">Fundaciones </t>
  </si>
  <si>
    <t xml:space="preserve">Convenios Empresariales </t>
  </si>
  <si>
    <r>
      <t xml:space="preserve">Control de asistencia Gimnasio - Resumen
</t>
    </r>
    <r>
      <rPr>
        <sz val="9"/>
        <color theme="1"/>
        <rFont val="Century Gothic"/>
        <family val="2"/>
      </rPr>
      <t>(Número de personas que hacen uso del servicio de acuerdo a su clasificación)</t>
    </r>
  </si>
  <si>
    <t xml:space="preserve">Otro </t>
  </si>
  <si>
    <r>
      <t xml:space="preserve">Control de asistencia Piscina  - Resumen
</t>
    </r>
    <r>
      <rPr>
        <sz val="9"/>
        <color theme="1"/>
        <rFont val="Century Gothic"/>
        <family val="2"/>
      </rPr>
      <t>(Número de personas que hacen uso del servicio de acuerdo a su clasificación)</t>
    </r>
  </si>
  <si>
    <t xml:space="preserve">Total </t>
  </si>
  <si>
    <t xml:space="preserve">Estudiantes UCM  </t>
  </si>
  <si>
    <t xml:space="preserve">N° Usuarios </t>
  </si>
  <si>
    <t xml:space="preserve">Tarifa 2017 /N° Usuarios </t>
  </si>
  <si>
    <t>Total Ingresos</t>
  </si>
  <si>
    <r>
      <rPr>
        <sz val="8"/>
        <color theme="1"/>
        <rFont val="Century Gothic"/>
        <family val="2"/>
      </rPr>
      <t>Sesión empresarial y/o Convenio</t>
    </r>
    <r>
      <rPr>
        <sz val="11"/>
        <color theme="1"/>
        <rFont val="Century Gothic"/>
        <family val="2"/>
      </rPr>
      <t xml:space="preserve"> </t>
    </r>
  </si>
  <si>
    <t>Semana completa Diurno (Scta d)</t>
  </si>
  <si>
    <t>Semana completa Nocturno  (Scta n)</t>
  </si>
  <si>
    <t>3 veces por semana Diurno (3v*s d)</t>
  </si>
  <si>
    <t>Colaboradores ucm</t>
  </si>
  <si>
    <t>Dependencia</t>
  </si>
  <si>
    <t>Total</t>
  </si>
  <si>
    <t xml:space="preserve">Universidad </t>
  </si>
  <si>
    <t>Entrenamiento selecciones</t>
  </si>
  <si>
    <t>Colaboradores</t>
  </si>
  <si>
    <t>Programas ucm</t>
  </si>
  <si>
    <t>Leyenda</t>
  </si>
  <si>
    <t>Canjes</t>
  </si>
  <si>
    <t>Estudiantes Externos</t>
  </si>
  <si>
    <t>3 veces por semana Nocturno (3v*s n)</t>
  </si>
  <si>
    <t>Efectivo</t>
  </si>
  <si>
    <t>Particulares</t>
  </si>
  <si>
    <t>Estudiantes UCM</t>
  </si>
  <si>
    <t>Egresados</t>
  </si>
  <si>
    <t>Familiar colaborador</t>
  </si>
  <si>
    <t>Total Canjes</t>
  </si>
  <si>
    <t>Total efectivo</t>
  </si>
  <si>
    <t>Intensidad semanal</t>
  </si>
  <si>
    <t>Colaborador UCM</t>
  </si>
  <si>
    <t>Estudiante_UCM</t>
  </si>
  <si>
    <t>Estudiante_Externo</t>
  </si>
  <si>
    <t>Egresado</t>
  </si>
  <si>
    <t>Sesion Grupal</t>
  </si>
  <si>
    <t>scta d</t>
  </si>
  <si>
    <t>scta n</t>
  </si>
  <si>
    <t>3v*s d</t>
  </si>
  <si>
    <t>3v*s n</t>
  </si>
  <si>
    <t>scta</t>
  </si>
  <si>
    <t>3v*s</t>
  </si>
  <si>
    <t xml:space="preserve">Ing. Ambiental </t>
  </si>
  <si>
    <t>Maestria</t>
  </si>
  <si>
    <t>Ing. Industrial</t>
  </si>
  <si>
    <t>Ing. Ambiental</t>
  </si>
  <si>
    <t>Ing. Telecomunicaciones</t>
  </si>
  <si>
    <t>Tecnologia</t>
  </si>
  <si>
    <t>Sesion</t>
  </si>
  <si>
    <t>Particular nadadores</t>
  </si>
  <si>
    <t>Intensidad</t>
  </si>
  <si>
    <t>Curso 10 c</t>
  </si>
  <si>
    <t>Curso 15 c</t>
  </si>
  <si>
    <t>Nadador</t>
  </si>
  <si>
    <t>Certificado</t>
  </si>
  <si>
    <t xml:space="preserve">N° Usos </t>
  </si>
  <si>
    <t>Danzas</t>
  </si>
  <si>
    <t>Grupos UCM</t>
  </si>
  <si>
    <t>Familiar colaboradores</t>
  </si>
  <si>
    <t xml:space="preserve">FAM Colaborador UCM </t>
  </si>
  <si>
    <t>Squash</t>
  </si>
  <si>
    <t>Baloncesto</t>
  </si>
  <si>
    <t>Acondicionamiento fisico</t>
  </si>
  <si>
    <t>EMPRESA TIPO CONTRATO</t>
  </si>
  <si>
    <t>VALOR</t>
  </si>
  <si>
    <t xml:space="preserve">ASOPRECALES (PISCINA) </t>
  </si>
  <si>
    <t>ASOPRECALES (GIMNASIO)</t>
  </si>
  <si>
    <t>FONDO DE EMPLEADOS BANCARIOS FEBANC</t>
  </si>
  <si>
    <t>CONFA ADULTOS MAYORES</t>
  </si>
  <si>
    <t>MAGUSI</t>
  </si>
  <si>
    <t>RAVASCO</t>
  </si>
  <si>
    <t>TOTAL</t>
  </si>
  <si>
    <t>CONVENIOS</t>
  </si>
  <si>
    <t>HORAS</t>
  </si>
  <si>
    <t># USUARIOS</t>
  </si>
  <si>
    <t xml:space="preserve">FUNDACIÓN CON ESTILO HUMANO </t>
  </si>
  <si>
    <t>SALUD P&amp;P S.A.S</t>
  </si>
  <si>
    <t>CONFA RECREACIÓN DEPORTIVA</t>
  </si>
  <si>
    <t>Licenciaturas</t>
  </si>
  <si>
    <t xml:space="preserve">Pases de cortesia </t>
  </si>
  <si>
    <t xml:space="preserve">1 Semana </t>
  </si>
  <si>
    <t>1 Mes</t>
  </si>
  <si>
    <t>1 semana</t>
  </si>
  <si>
    <t>1 mes</t>
  </si>
  <si>
    <t>Pase_de_cortesia</t>
  </si>
  <si>
    <t>Pases de cortesia</t>
  </si>
  <si>
    <t>2 Semanas</t>
  </si>
  <si>
    <t>2 semanas</t>
  </si>
  <si>
    <t>Clases_adicionales</t>
  </si>
  <si>
    <t>Horas Clases adicionales</t>
  </si>
  <si>
    <t>Tarifa hora</t>
  </si>
  <si>
    <t>Exepciones</t>
  </si>
  <si>
    <t>Curso Regular</t>
  </si>
  <si>
    <t>Curso vacacional</t>
  </si>
  <si>
    <t>Total gimnasio</t>
  </si>
  <si>
    <t>Total piscina</t>
  </si>
  <si>
    <t>Total contratos Piscina</t>
  </si>
  <si>
    <t>Ingresos totales con contratos</t>
  </si>
  <si>
    <t>Contratos y convenios</t>
  </si>
  <si>
    <t>Total efectivo + contratos y convenios</t>
  </si>
  <si>
    <t>MES DE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</si>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</sst>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yyyy\-mm\-dd;@"/>
    <numFmt numFmtId="166" formatCode="_(* #,##0_);_(* \(#,##0\);_(* &quot;-&quot;??_);_(@_)"/>
    <numFmt numFmtId="167" formatCode="_-&quot;$&quot;* #,##0_-;\-&quot;$&quot;* #,##0_-;_-&quot;$&quot;* &quot;-&quot;??_-;_-@_-"/>
  </numFmts>
  <fonts count="2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8"/>
      <color theme="1"/>
      <name val="Century Gothic"/>
      <family val="2"/>
    </font>
    <font>
      <sz val="8"/>
      <color theme="1"/>
      <name val="Century Gothic"/>
      <family val="2"/>
    </font>
    <font>
      <sz val="11"/>
      <color rgb="FFFF0000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entury Gothic"/>
      <family val="2"/>
    </font>
    <font>
      <sz val="11"/>
      <color theme="0"/>
      <name val="Calibri"/>
      <family val="2"/>
      <scheme val="minor"/>
    </font>
    <font>
      <sz val="11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9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distributed"/>
    </xf>
    <xf numFmtId="0" fontId="7" fillId="0" borderId="1" xfId="0" applyFont="1" applyBorder="1"/>
    <xf numFmtId="0" fontId="0" fillId="3" borderId="1" xfId="0" applyFill="1" applyBorder="1"/>
    <xf numFmtId="49" fontId="2" fillId="3" borderId="1" xfId="0" applyNumberFormat="1" applyFont="1" applyFill="1" applyBorder="1" applyAlignment="1">
      <alignment horizontal="center" vertical="distributed"/>
    </xf>
    <xf numFmtId="3" fontId="2" fillId="3" borderId="1" xfId="0" applyNumberFormat="1" applyFont="1" applyFill="1" applyBorder="1"/>
    <xf numFmtId="3" fontId="2" fillId="3" borderId="4" xfId="0" applyNumberFormat="1" applyFont="1" applyFill="1" applyBorder="1"/>
    <xf numFmtId="0" fontId="8" fillId="5" borderId="8" xfId="0" applyFont="1" applyFill="1" applyBorder="1" applyAlignment="1">
      <alignment horizontal="center" vertical="center"/>
    </xf>
    <xf numFmtId="0" fontId="8" fillId="0" borderId="8" xfId="0" applyFont="1" applyBorder="1"/>
    <xf numFmtId="3" fontId="2" fillId="3" borderId="14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0" fillId="3" borderId="9" xfId="0" applyFill="1" applyBorder="1"/>
    <xf numFmtId="0" fontId="8" fillId="3" borderId="10" xfId="0" applyFont="1" applyFill="1" applyBorder="1"/>
    <xf numFmtId="0" fontId="0" fillId="3" borderId="16" xfId="0" applyFill="1" applyBorder="1"/>
    <xf numFmtId="0" fontId="0" fillId="3" borderId="1" xfId="0" applyFill="1" applyBorder="1" applyAlignment="1"/>
    <xf numFmtId="49" fontId="8" fillId="0" borderId="8" xfId="0" applyNumberFormat="1" applyFont="1" applyBorder="1" applyAlignment="1">
      <alignment horizontal="center" vertical="distributed"/>
    </xf>
    <xf numFmtId="0" fontId="8" fillId="4" borderId="8" xfId="0" applyFont="1" applyFill="1" applyBorder="1" applyAlignment="1">
      <alignment horizontal="center" vertical="center"/>
    </xf>
    <xf numFmtId="3" fontId="0" fillId="3" borderId="11" xfId="0" applyNumberFormat="1" applyFill="1" applyBorder="1"/>
    <xf numFmtId="3" fontId="0" fillId="3" borderId="16" xfId="0" applyNumberFormat="1" applyFill="1" applyBorder="1"/>
    <xf numFmtId="3" fontId="0" fillId="3" borderId="12" xfId="0" applyNumberFormat="1" applyFill="1" applyBorder="1"/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distributed"/>
    </xf>
    <xf numFmtId="49" fontId="6" fillId="0" borderId="1" xfId="0" applyNumberFormat="1" applyFont="1" applyBorder="1" applyAlignment="1">
      <alignment horizontal="center" vertical="distributed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distributed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/>
    <xf numFmtId="3" fontId="0" fillId="3" borderId="1" xfId="0" applyNumberFormat="1" applyFill="1" applyBorder="1"/>
    <xf numFmtId="0" fontId="8" fillId="3" borderId="1" xfId="0" applyFont="1" applyFill="1" applyBorder="1"/>
    <xf numFmtId="0" fontId="12" fillId="0" borderId="1" xfId="0" applyFont="1" applyBorder="1"/>
    <xf numFmtId="0" fontId="8" fillId="0" borderId="1" xfId="0" applyFont="1" applyFill="1" applyBorder="1"/>
    <xf numFmtId="0" fontId="0" fillId="3" borderId="1" xfId="0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22" xfId="0" applyFont="1" applyBorder="1"/>
    <xf numFmtId="166" fontId="2" fillId="0" borderId="23" xfId="1" applyNumberFormat="1" applyFont="1" applyBorder="1"/>
    <xf numFmtId="3" fontId="2" fillId="0" borderId="22" xfId="0" applyNumberFormat="1" applyFont="1" applyBorder="1"/>
    <xf numFmtId="0" fontId="2" fillId="0" borderId="24" xfId="0" applyFont="1" applyBorder="1"/>
    <xf numFmtId="166" fontId="2" fillId="0" borderId="25" xfId="1" applyNumberFormat="1" applyFont="1" applyBorder="1"/>
    <xf numFmtId="3" fontId="2" fillId="0" borderId="25" xfId="0" applyNumberFormat="1" applyFont="1" applyBorder="1"/>
    <xf numFmtId="0" fontId="2" fillId="0" borderId="0" xfId="0" applyFont="1" applyBorder="1"/>
    <xf numFmtId="0" fontId="0" fillId="0" borderId="22" xfId="0" applyBorder="1"/>
    <xf numFmtId="166" fontId="0" fillId="0" borderId="23" xfId="0" applyNumberFormat="1" applyBorder="1"/>
    <xf numFmtId="3" fontId="0" fillId="0" borderId="22" xfId="0" applyNumberFormat="1" applyBorder="1"/>
    <xf numFmtId="0" fontId="0" fillId="0" borderId="24" xfId="0" applyBorder="1"/>
    <xf numFmtId="0" fontId="0" fillId="0" borderId="20" xfId="0" applyBorder="1"/>
    <xf numFmtId="166" fontId="0" fillId="0" borderId="21" xfId="0" applyNumberFormat="1" applyBorder="1"/>
    <xf numFmtId="3" fontId="0" fillId="0" borderId="21" xfId="0" applyNumberFormat="1" applyBorder="1"/>
    <xf numFmtId="0" fontId="8" fillId="0" borderId="11" xfId="0" applyFont="1" applyBorder="1"/>
    <xf numFmtId="166" fontId="2" fillId="0" borderId="1" xfId="1" applyNumberFormat="1" applyFont="1" applyBorder="1" applyAlignment="1">
      <alignment horizontal="center" vertical="center"/>
    </xf>
    <xf numFmtId="0" fontId="0" fillId="0" borderId="26" xfId="0" applyFill="1" applyBorder="1"/>
    <xf numFmtId="0" fontId="7" fillId="0" borderId="2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8" fillId="0" borderId="27" xfId="0" applyFont="1" applyBorder="1"/>
    <xf numFmtId="0" fontId="2" fillId="0" borderId="4" xfId="0" applyFont="1" applyBorder="1" applyAlignment="1">
      <alignment horizontal="center" vertical="center"/>
    </xf>
    <xf numFmtId="3" fontId="0" fillId="3" borderId="14" xfId="0" applyNumberFormat="1" applyFill="1" applyBorder="1"/>
    <xf numFmtId="3" fontId="0" fillId="0" borderId="0" xfId="0" applyNumberFormat="1"/>
    <xf numFmtId="0" fontId="2" fillId="0" borderId="17" xfId="0" applyFont="1" applyBorder="1"/>
    <xf numFmtId="166" fontId="2" fillId="0" borderId="19" xfId="1" applyNumberFormat="1" applyFont="1" applyBorder="1"/>
    <xf numFmtId="0" fontId="2" fillId="0" borderId="8" xfId="0" applyFont="1" applyBorder="1"/>
    <xf numFmtId="166" fontId="2" fillId="0" borderId="9" xfId="1" applyNumberFormat="1" applyFont="1" applyBorder="1"/>
    <xf numFmtId="0" fontId="2" fillId="0" borderId="28" xfId="0" applyFont="1" applyBorder="1"/>
    <xf numFmtId="3" fontId="2" fillId="0" borderId="29" xfId="0" applyNumberFormat="1" applyFont="1" applyBorder="1"/>
    <xf numFmtId="0" fontId="0" fillId="0" borderId="7" xfId="0" applyBorder="1"/>
    <xf numFmtId="14" fontId="2" fillId="6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Fill="1" applyBorder="1"/>
    <xf numFmtId="165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6" borderId="1" xfId="0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167" fontId="18" fillId="0" borderId="0" xfId="2" applyNumberFormat="1" applyFont="1" applyBorder="1" applyAlignment="1">
      <alignment horizontal="center"/>
    </xf>
    <xf numFmtId="167" fontId="2" fillId="0" borderId="0" xfId="2" applyNumberFormat="1" applyFont="1" applyBorder="1"/>
    <xf numFmtId="0" fontId="17" fillId="0" borderId="0" xfId="0" applyFont="1" applyFill="1" applyBorder="1"/>
    <xf numFmtId="167" fontId="18" fillId="0" borderId="0" xfId="2" applyNumberFormat="1" applyFont="1" applyFill="1" applyBorder="1" applyAlignment="1">
      <alignment horizontal="center"/>
    </xf>
    <xf numFmtId="0" fontId="19" fillId="0" borderId="0" xfId="0" applyFont="1" applyFill="1" applyBorder="1"/>
    <xf numFmtId="167" fontId="20" fillId="0" borderId="0" xfId="0" applyNumberFormat="1" applyFont="1" applyAlignment="1">
      <alignment horizontal="center"/>
    </xf>
    <xf numFmtId="0" fontId="16" fillId="0" borderId="0" xfId="0" applyFont="1" applyFill="1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167" fontId="17" fillId="0" borderId="0" xfId="2" applyNumberFormat="1" applyFont="1" applyAlignment="1">
      <alignment horizontal="center"/>
    </xf>
    <xf numFmtId="14" fontId="2" fillId="6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2" fillId="6" borderId="1" xfId="0" applyNumberFormat="1" applyFont="1" applyFill="1" applyBorder="1"/>
    <xf numFmtId="0" fontId="0" fillId="6" borderId="1" xfId="0" applyFill="1" applyBorder="1"/>
    <xf numFmtId="3" fontId="2" fillId="6" borderId="1" xfId="0" applyNumberFormat="1" applyFont="1" applyFill="1" applyBorder="1"/>
    <xf numFmtId="0" fontId="0" fillId="6" borderId="0" xfId="0" applyFill="1"/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1" fontId="2" fillId="0" borderId="2" xfId="0" applyNumberFormat="1" applyFont="1" applyFill="1" applyBorder="1"/>
    <xf numFmtId="165" fontId="21" fillId="0" borderId="1" xfId="0" applyNumberFormat="1" applyFont="1" applyBorder="1" applyAlignment="1">
      <alignment horizontal="center" vertical="center"/>
    </xf>
    <xf numFmtId="0" fontId="8" fillId="3" borderId="0" xfId="0" applyFont="1" applyFill="1" applyBorder="1"/>
    <xf numFmtId="3" fontId="0" fillId="3" borderId="0" xfId="0" applyNumberFormat="1" applyFill="1" applyBorder="1"/>
    <xf numFmtId="165" fontId="2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1" fontId="2" fillId="0" borderId="4" xfId="0" applyNumberFormat="1" applyFont="1" applyBorder="1"/>
    <xf numFmtId="1" fontId="2" fillId="0" borderId="1" xfId="0" applyNumberFormat="1" applyFont="1" applyFill="1" applyBorder="1"/>
    <xf numFmtId="0" fontId="8" fillId="0" borderId="2" xfId="0" applyFont="1" applyFill="1" applyBorder="1"/>
    <xf numFmtId="0" fontId="0" fillId="0" borderId="0" xfId="0" applyFill="1" applyBorder="1"/>
    <xf numFmtId="0" fontId="2" fillId="0" borderId="31" xfId="0" applyFont="1" applyFill="1" applyBorder="1"/>
    <xf numFmtId="3" fontId="0" fillId="0" borderId="25" xfId="0" applyNumberFormat="1" applyBorder="1"/>
    <xf numFmtId="49" fontId="8" fillId="0" borderId="17" xfId="0" applyNumberFormat="1" applyFont="1" applyBorder="1" applyAlignment="1">
      <alignment horizontal="center" vertical="distributed"/>
    </xf>
    <xf numFmtId="0" fontId="2" fillId="0" borderId="32" xfId="0" applyFont="1" applyBorder="1" applyAlignment="1">
      <alignment vertical="center" wrapText="1"/>
    </xf>
    <xf numFmtId="3" fontId="2" fillId="3" borderId="18" xfId="0" applyNumberFormat="1" applyFont="1" applyFill="1" applyBorder="1"/>
    <xf numFmtId="0" fontId="0" fillId="0" borderId="33" xfId="0" applyBorder="1"/>
    <xf numFmtId="3" fontId="2" fillId="3" borderId="34" xfId="0" applyNumberFormat="1" applyFont="1" applyFill="1" applyBorder="1"/>
    <xf numFmtId="0" fontId="0" fillId="0" borderId="11" xfId="0" applyBorder="1"/>
    <xf numFmtId="0" fontId="0" fillId="0" borderId="35" xfId="0" applyBorder="1"/>
    <xf numFmtId="0" fontId="2" fillId="0" borderId="36" xfId="0" applyFont="1" applyBorder="1" applyAlignment="1">
      <alignment horizontal="center" vertical="center"/>
    </xf>
    <xf numFmtId="3" fontId="2" fillId="3" borderId="30" xfId="0" applyNumberFormat="1" applyFont="1" applyFill="1" applyBorder="1"/>
    <xf numFmtId="0" fontId="0" fillId="0" borderId="1" xfId="0" applyBorder="1" applyAlignment="1">
      <alignment horizontal="center"/>
    </xf>
    <xf numFmtId="3" fontId="2" fillId="3" borderId="37" xfId="0" applyNumberFormat="1" applyFont="1" applyFill="1" applyBorder="1"/>
    <xf numFmtId="1" fontId="0" fillId="0" borderId="0" xfId="0" applyNumberFormat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1" xfId="0" applyNumberFormat="1" applyBorder="1"/>
    <xf numFmtId="166" fontId="0" fillId="0" borderId="4" xfId="0" applyNumberFormat="1" applyBorder="1"/>
    <xf numFmtId="0" fontId="0" fillId="0" borderId="11" xfId="0" applyBorder="1" applyAlignment="1">
      <alignment horizontal="center"/>
    </xf>
    <xf numFmtId="166" fontId="0" fillId="0" borderId="11" xfId="0" applyNumberFormat="1" applyBorder="1"/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8" xfId="0" applyBorder="1"/>
    <xf numFmtId="0" fontId="0" fillId="0" borderId="38" xfId="0" applyBorder="1"/>
    <xf numFmtId="166" fontId="0" fillId="0" borderId="30" xfId="0" applyNumberFormat="1" applyBorder="1"/>
    <xf numFmtId="0" fontId="0" fillId="0" borderId="42" xfId="0" applyBorder="1"/>
    <xf numFmtId="0" fontId="0" fillId="0" borderId="43" xfId="0" applyBorder="1"/>
    <xf numFmtId="0" fontId="0" fillId="0" borderId="5" xfId="0" applyBorder="1"/>
    <xf numFmtId="0" fontId="0" fillId="0" borderId="36" xfId="0" applyBorder="1"/>
    <xf numFmtId="0" fontId="0" fillId="0" borderId="44" xfId="0" applyFill="1" applyBorder="1"/>
    <xf numFmtId="166" fontId="0" fillId="0" borderId="45" xfId="0" applyNumberFormat="1" applyBorder="1"/>
    <xf numFmtId="166" fontId="0" fillId="0" borderId="46" xfId="0" applyNumberFormat="1" applyBorder="1"/>
    <xf numFmtId="167" fontId="0" fillId="0" borderId="0" xfId="0" applyNumberFormat="1"/>
    <xf numFmtId="0" fontId="2" fillId="0" borderId="0" xfId="0" applyFont="1" applyFill="1" applyBorder="1"/>
    <xf numFmtId="0" fontId="23" fillId="7" borderId="0" xfId="0" applyFont="1" applyFill="1" applyBorder="1"/>
    <xf numFmtId="3" fontId="22" fillId="7" borderId="0" xfId="0" applyNumberFormat="1" applyFont="1" applyFill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411256</xdr:colOff>
      <xdr:row>0</xdr:row>
      <xdr:rowOff>33058</xdr:rowOff>
    </xdr:from>
    <xdr:to>
      <xdr:col>1</xdr:col>
      <xdr:colOff>1678082</xdr:colOff>
      <xdr:row>0</xdr:row>
      <xdr:rowOff>695880</xdr:rowOff>
    </xdr:to>
    <xdr:pic>
      <xdr:nvPicPr>
        <xdr:cNvPr id="3" name="Imagen 2" descr="lotipo U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256" y="33058"/>
          <a:ext cx="2129679" cy="662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142875</xdr:rowOff>
    </xdr:from>
    <xdr:to>
      <xdr:col>2</xdr:col>
      <xdr:colOff>66675</xdr:colOff>
      <xdr:row>2</xdr:row>
      <xdr:rowOff>606414</xdr:rowOff>
    </xdr:to>
    <xdr:pic>
      <xdr:nvPicPr>
        <xdr:cNvPr id="4" name="Imagen 3" descr="lotipo U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23875"/>
          <a:ext cx="1781175" cy="463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66675</xdr:rowOff>
    </xdr:from>
    <xdr:to>
      <xdr:col>1</xdr:col>
      <xdr:colOff>1666876</xdr:colOff>
      <xdr:row>0</xdr:row>
      <xdr:rowOff>729497</xdr:rowOff>
    </xdr:to>
    <xdr:pic>
      <xdr:nvPicPr>
        <xdr:cNvPr id="2" name="Imagen 1" descr="lotipo U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6675"/>
          <a:ext cx="2028826" cy="662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38100</xdr:rowOff>
    </xdr:from>
    <xdr:to>
      <xdr:col>2</xdr:col>
      <xdr:colOff>161925</xdr:colOff>
      <xdr:row>2</xdr:row>
      <xdr:rowOff>501639</xdr:rowOff>
    </xdr:to>
    <xdr:pic>
      <xdr:nvPicPr>
        <xdr:cNvPr id="2" name="Imagen 1" descr="lotipo U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19100"/>
          <a:ext cx="1781175" cy="463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58"/>
  <sheetViews>
    <sheetView tabSelected="1" zoomScale="85" zoomScaleNormal="85" workbookViewId="0">
      <selection activeCell="I10" sqref="I10"/>
    </sheetView>
  </sheetViews>
  <sheetFormatPr baseColWidth="10" defaultRowHeight="15" x14ac:dyDescent="0.25"/>
  <cols>
    <col min="1" max="1" width="12.85546875" style="105" bestFit="1" customWidth="1"/>
    <col min="2" max="2" width="41.5703125" customWidth="1"/>
    <col min="3" max="3" width="14.5703125" customWidth="1"/>
    <col min="4" max="4" width="22.85546875" bestFit="1" customWidth="1"/>
    <col min="5" max="5" width="24.28515625" customWidth="1"/>
    <col min="6" max="6" width="19" customWidth="1"/>
    <col min="7" max="7" width="12.85546875" customWidth="1"/>
    <col min="9" max="9" width="16.85546875" customWidth="1"/>
    <col min="10" max="10" width="12.5703125" customWidth="1"/>
    <col min="11" max="11" width="15.140625" bestFit="1" customWidth="1"/>
    <col min="13" max="13" width="30.5703125" customWidth="1"/>
    <col min="18" max="18" width="14.5703125" customWidth="1"/>
    <col min="21" max="21" width="24.85546875" bestFit="1" customWidth="1"/>
    <col min="25" max="25" width="22.85546875" bestFit="1" customWidth="1"/>
    <col min="26" max="26" width="19.140625" customWidth="1"/>
    <col min="28" max="28" width="22.85546875" bestFit="1" customWidth="1"/>
    <col min="29" max="29" width="15.140625" customWidth="1"/>
  </cols>
  <sheetData>
    <row r="1" spans="1:29" ht="63.75" customHeight="1" x14ac:dyDescent="0.25">
      <c r="A1" s="178"/>
      <c r="B1" s="178"/>
      <c r="C1" s="181" t="s">
        <v>23</v>
      </c>
      <c r="D1" s="181"/>
      <c r="E1" s="181"/>
      <c r="F1" s="181"/>
      <c r="G1" s="181"/>
      <c r="H1" s="179" t="s">
        <v>155</v>
      </c>
      <c r="I1" s="180"/>
      <c r="J1" s="180"/>
      <c r="K1" s="180"/>
    </row>
    <row r="2" spans="1:29" ht="61.5" customHeight="1" thickBot="1" x14ac:dyDescent="0.3">
      <c r="A2" s="8" t="s">
        <v>0</v>
      </c>
      <c r="B2" s="2" t="s">
        <v>1</v>
      </c>
      <c r="C2" s="2" t="s">
        <v>4</v>
      </c>
      <c r="D2" s="2" t="s">
        <v>2</v>
      </c>
      <c r="E2" s="2" t="s">
        <v>35</v>
      </c>
      <c r="F2" s="54" t="s">
        <v>84</v>
      </c>
      <c r="G2" s="2" t="s">
        <v>3</v>
      </c>
      <c r="H2" s="2" t="s">
        <v>5</v>
      </c>
      <c r="I2" s="2" t="s">
        <v>6</v>
      </c>
      <c r="J2" s="2" t="s">
        <v>7</v>
      </c>
      <c r="K2" s="9" t="s">
        <v>24</v>
      </c>
      <c r="M2" s="40" t="s">
        <v>58</v>
      </c>
      <c r="N2" s="166" t="s">
        <v>63</v>
      </c>
      <c r="O2" s="167"/>
      <c r="P2" s="166" t="s">
        <v>65</v>
      </c>
      <c r="Q2" s="167"/>
      <c r="R2" s="166" t="s">
        <v>64</v>
      </c>
      <c r="S2" s="167"/>
      <c r="T2" s="166" t="s">
        <v>76</v>
      </c>
      <c r="U2" s="167"/>
      <c r="V2" s="29" t="s">
        <v>61</v>
      </c>
    </row>
    <row r="3" spans="1:29" ht="18" customHeight="1" thickBot="1" x14ac:dyDescent="0.35">
      <c r="A3" s="7"/>
      <c r="B3" s="3"/>
      <c r="C3" s="5"/>
      <c r="D3" s="3"/>
      <c r="E3" s="3"/>
      <c r="F3" s="3"/>
      <c r="G3" s="1"/>
      <c r="H3" s="3"/>
      <c r="I3" s="4"/>
      <c r="J3" s="4"/>
      <c r="K3" s="5"/>
      <c r="M3" s="16" t="s">
        <v>60</v>
      </c>
      <c r="N3" s="15">
        <v>39800</v>
      </c>
      <c r="O3" s="19" t="s">
        <v>59</v>
      </c>
      <c r="P3" s="15">
        <v>32900</v>
      </c>
      <c r="Q3" s="19" t="s">
        <v>59</v>
      </c>
      <c r="R3" s="15">
        <v>55700</v>
      </c>
      <c r="S3" s="19" t="s">
        <v>59</v>
      </c>
      <c r="T3" s="15">
        <v>46000</v>
      </c>
      <c r="U3" s="19" t="s">
        <v>59</v>
      </c>
      <c r="V3" s="30"/>
      <c r="Y3" s="168" t="s">
        <v>77</v>
      </c>
      <c r="Z3" s="169"/>
      <c r="AA3" s="55"/>
      <c r="AB3" s="170" t="s">
        <v>74</v>
      </c>
      <c r="AC3" s="171"/>
    </row>
    <row r="4" spans="1:29" ht="16.5" x14ac:dyDescent="0.3">
      <c r="A4" s="87"/>
      <c r="B4" s="3"/>
      <c r="C4" s="3"/>
      <c r="D4" s="3"/>
      <c r="E4" s="3"/>
      <c r="F4" s="3"/>
      <c r="G4" s="3"/>
      <c r="H4" s="3"/>
      <c r="I4" s="3"/>
      <c r="J4" s="4"/>
      <c r="K4" s="3"/>
      <c r="M4" s="17" t="s">
        <v>25</v>
      </c>
      <c r="N4" s="15">
        <f>+O4*$N$3</f>
        <v>0</v>
      </c>
      <c r="O4" s="8">
        <f>+COUNTIFS($E$3:$E$493,"Adm. Turística",$F$3:$F$493,"scta d")</f>
        <v>0</v>
      </c>
      <c r="P4" s="15">
        <f>+$P$3*Q4</f>
        <v>0</v>
      </c>
      <c r="Q4" s="8">
        <f>+COUNTIFS($E$3:$E$493,"adm. turística",$F$3:$F$493,"3v*s d")</f>
        <v>0</v>
      </c>
      <c r="R4" s="15">
        <f>+$R$3*S4</f>
        <v>0</v>
      </c>
      <c r="S4" s="8">
        <f>+COUNTIFS($E$3:$E$493,"adm. turística",$F$3:$F$493,"scta n")</f>
        <v>0</v>
      </c>
      <c r="T4" s="15">
        <f>+U4*$T$3</f>
        <v>0</v>
      </c>
      <c r="U4" s="8">
        <f>+COUNTIFS($E$3:$E$493,"adm. Turística",$F$3:$F$493,"3v*s n")</f>
        <v>0</v>
      </c>
      <c r="V4" s="18">
        <f>+N4+P4++R4+T4</f>
        <v>0</v>
      </c>
      <c r="Y4" s="56" t="s">
        <v>79</v>
      </c>
      <c r="Z4" s="57">
        <f>+SUM(V4:V14)</f>
        <v>0</v>
      </c>
      <c r="AA4" s="55"/>
      <c r="AB4" s="79" t="s">
        <v>79</v>
      </c>
      <c r="AC4" s="80">
        <f>+N15+P15+(((R15+T15)*30%)/70%)</f>
        <v>0</v>
      </c>
    </row>
    <row r="5" spans="1:29" ht="16.5" x14ac:dyDescent="0.3">
      <c r="A5" s="87"/>
      <c r="B5" s="3"/>
      <c r="C5" s="3"/>
      <c r="D5" s="3"/>
      <c r="E5" s="3"/>
      <c r="F5" s="3"/>
      <c r="G5" s="3"/>
      <c r="H5" s="3"/>
      <c r="I5" s="3"/>
      <c r="J5" s="4"/>
      <c r="K5" s="3"/>
      <c r="M5" s="17" t="s">
        <v>26</v>
      </c>
      <c r="N5" s="15">
        <f t="shared" ref="N5:N12" si="0">+O5*$N$3</f>
        <v>0</v>
      </c>
      <c r="O5" s="8">
        <f>+COUNTIFS($E$3:$E$493,"arquitectura",$F$3:$F$493,"scta d")</f>
        <v>0</v>
      </c>
      <c r="P5" s="15">
        <f t="shared" ref="P5:P12" si="1">+$P$3*Q5</f>
        <v>0</v>
      </c>
      <c r="Q5" s="8">
        <f>+COUNTIFS($E$3:$E$493,"arquitectura",$F$3:$F$493,"3v*s d")</f>
        <v>0</v>
      </c>
      <c r="R5" s="15">
        <f t="shared" ref="R5:R12" si="2">+$R$3*S5</f>
        <v>0</v>
      </c>
      <c r="S5" s="8">
        <f>+COUNTIFS($E$3:$E$493,"arquitectura",$F$3:$F$493,"scta n")</f>
        <v>0</v>
      </c>
      <c r="T5" s="15">
        <f t="shared" ref="T5:T11" si="3">+U5*$T$3</f>
        <v>0</v>
      </c>
      <c r="U5" s="8">
        <f>+COUNTIFS($E$3:$E$493,"arquitectura",$F$3:$F$493,"3v*s n")</f>
        <v>0</v>
      </c>
      <c r="V5" s="18">
        <f t="shared" ref="V5:V14" si="4">+N5+P5++R5+T5</f>
        <v>0</v>
      </c>
      <c r="Y5" s="56" t="s">
        <v>71</v>
      </c>
      <c r="Z5" s="57">
        <f>+V18</f>
        <v>0</v>
      </c>
      <c r="AA5" s="55"/>
      <c r="AB5" s="81" t="s">
        <v>71</v>
      </c>
      <c r="AC5" s="82">
        <f>+(((N19+P19)*40%)/60%)+(((R19+T19)*30%)/70%)</f>
        <v>0</v>
      </c>
    </row>
    <row r="6" spans="1:29" ht="16.5" x14ac:dyDescent="0.3">
      <c r="A6" s="87"/>
      <c r="B6" s="3"/>
      <c r="C6" s="5"/>
      <c r="D6" s="3"/>
      <c r="E6" s="3"/>
      <c r="F6" s="3"/>
      <c r="G6" s="3"/>
      <c r="H6" s="3"/>
      <c r="I6" s="3"/>
      <c r="J6" s="4"/>
      <c r="K6" s="3"/>
      <c r="M6" s="17" t="s">
        <v>27</v>
      </c>
      <c r="N6" s="15">
        <f t="shared" si="0"/>
        <v>0</v>
      </c>
      <c r="O6" s="8">
        <f>+COUNTIFS($E$3:$E$493,"bacteriología",$F$3:$F$493,"scta d")</f>
        <v>0</v>
      </c>
      <c r="P6" s="15">
        <f t="shared" si="1"/>
        <v>0</v>
      </c>
      <c r="Q6" s="8">
        <f>+COUNTIFS($E$3:$E$493,"bacteriología",$F$3:$F$493,"3v*s d")</f>
        <v>0</v>
      </c>
      <c r="R6" s="15">
        <f t="shared" si="2"/>
        <v>0</v>
      </c>
      <c r="S6" s="8">
        <f>+COUNTIFS($E$3:$E$493,"bacteriología",$F$3:$F$493,"scta n")</f>
        <v>0</v>
      </c>
      <c r="T6" s="15">
        <f t="shared" si="3"/>
        <v>0</v>
      </c>
      <c r="U6" s="8">
        <f>+COUNTIFS($E$3:$E$493,"bacteriología",$F$3:$F$493,"3v*s n")</f>
        <v>0</v>
      </c>
      <c r="V6" s="18">
        <f t="shared" si="4"/>
        <v>0</v>
      </c>
      <c r="Y6" s="58" t="s">
        <v>78</v>
      </c>
      <c r="Z6" s="57">
        <f>+V24</f>
        <v>0</v>
      </c>
      <c r="AA6" s="55"/>
      <c r="AB6" s="81" t="s">
        <v>80</v>
      </c>
      <c r="AC6" s="82">
        <f>+((N29+P29)*10%)/90%</f>
        <v>0</v>
      </c>
    </row>
    <row r="7" spans="1:29" ht="16.5" x14ac:dyDescent="0.3">
      <c r="A7" s="87"/>
      <c r="B7" s="3"/>
      <c r="C7" s="5"/>
      <c r="D7" s="3"/>
      <c r="E7" s="3"/>
      <c r="F7" s="3"/>
      <c r="G7" s="1"/>
      <c r="H7" s="3"/>
      <c r="I7" s="3"/>
      <c r="J7" s="4"/>
      <c r="K7" s="3"/>
      <c r="M7" s="17" t="s">
        <v>28</v>
      </c>
      <c r="N7" s="15">
        <f t="shared" si="0"/>
        <v>0</v>
      </c>
      <c r="O7" s="8">
        <f>+COUNTIFS($E$3:$E$493,"enfermería",$F$3:$F$493,"scta d")</f>
        <v>0</v>
      </c>
      <c r="P7" s="15">
        <f t="shared" si="1"/>
        <v>0</v>
      </c>
      <c r="Q7" s="8">
        <f>+COUNTIFS($E$3:$E$493,"enfermería",$F$3:$F$493,"3v*s d")</f>
        <v>0</v>
      </c>
      <c r="R7" s="15">
        <f t="shared" si="2"/>
        <v>0</v>
      </c>
      <c r="S7" s="8">
        <f>+COUNTIFS($E$3:$E$493,"enfermería",$F$3:$F$493,"scta n")</f>
        <v>0</v>
      </c>
      <c r="T7" s="15">
        <f t="shared" si="3"/>
        <v>0</v>
      </c>
      <c r="U7" s="8">
        <f>+COUNTIFS($E$3:$E$493,"enfermería",$F$3:$F$493,"3v*s n")</f>
        <v>0</v>
      </c>
      <c r="V7" s="18">
        <f t="shared" si="4"/>
        <v>0</v>
      </c>
      <c r="Y7" s="56" t="s">
        <v>80</v>
      </c>
      <c r="Z7" s="57">
        <f>+R29</f>
        <v>0</v>
      </c>
      <c r="AA7" s="55"/>
      <c r="AB7" s="81" t="s">
        <v>75</v>
      </c>
      <c r="AC7" s="82">
        <f>+((N35+P35)*20%)/80%</f>
        <v>0</v>
      </c>
    </row>
    <row r="8" spans="1:29" ht="16.5" x14ac:dyDescent="0.3">
      <c r="A8" s="87"/>
      <c r="B8" s="3"/>
      <c r="C8" s="5"/>
      <c r="D8" s="3"/>
      <c r="E8" s="3"/>
      <c r="F8" s="3"/>
      <c r="G8" s="3"/>
      <c r="H8" s="3"/>
      <c r="I8" s="3"/>
      <c r="J8" s="4"/>
      <c r="K8" s="3"/>
      <c r="M8" s="17" t="s">
        <v>36</v>
      </c>
      <c r="N8" s="15">
        <f t="shared" si="0"/>
        <v>0</v>
      </c>
      <c r="O8" s="8">
        <f>+COUNTIFS($E$3:$E$493,"Ing. industrial",$F$3:$F$493,"scta d")</f>
        <v>0</v>
      </c>
      <c r="P8" s="15">
        <f t="shared" si="1"/>
        <v>0</v>
      </c>
      <c r="Q8" s="8">
        <f>+COUNTIFS($E$3:$E$493,"Ing. industrial",$F$3:$F$493,"3v*s d")</f>
        <v>0</v>
      </c>
      <c r="R8" s="15">
        <f t="shared" si="2"/>
        <v>0</v>
      </c>
      <c r="S8" s="8">
        <f>+COUNTIFS($E$3:$E$493,"Ing. industrial",$F$3:$F$493,"scta n")</f>
        <v>0</v>
      </c>
      <c r="T8" s="15">
        <f t="shared" si="3"/>
        <v>0</v>
      </c>
      <c r="U8" s="8">
        <f>+COUNTIFS($E$3:$E$493,"Ing. industrial",$F$3:$F$493,"3v*s n")</f>
        <v>0</v>
      </c>
      <c r="V8" s="18">
        <f t="shared" si="4"/>
        <v>0</v>
      </c>
      <c r="Y8" s="56" t="s">
        <v>75</v>
      </c>
      <c r="Z8" s="57">
        <f>+R35</f>
        <v>0</v>
      </c>
      <c r="AA8" s="55"/>
      <c r="AB8" s="81" t="s">
        <v>81</v>
      </c>
      <c r="AC8" s="82">
        <f>+((N34+P34)*20%)/80%</f>
        <v>0</v>
      </c>
    </row>
    <row r="9" spans="1:29" ht="17.25" thickBot="1" x14ac:dyDescent="0.35">
      <c r="A9" s="87"/>
      <c r="B9" s="3"/>
      <c r="C9" s="5"/>
      <c r="D9" s="3"/>
      <c r="E9" s="3"/>
      <c r="F9" s="3"/>
      <c r="G9" s="1"/>
      <c r="H9" s="3"/>
      <c r="I9" s="3"/>
      <c r="J9" s="4"/>
      <c r="K9" s="3"/>
      <c r="M9" s="17" t="s">
        <v>96</v>
      </c>
      <c r="N9" s="15">
        <f t="shared" si="0"/>
        <v>0</v>
      </c>
      <c r="O9" s="8">
        <f>+COUNTIFS($E$3:$E$493,"ing. ambiental",$F$3:$F$493,"scta d")</f>
        <v>0</v>
      </c>
      <c r="P9" s="15">
        <f t="shared" si="1"/>
        <v>0</v>
      </c>
      <c r="Q9" s="8">
        <f>+COUNTIFS($E$3:$E$493,"ing. ambiental",$F$3:$F$493,"3v*s d")</f>
        <v>0</v>
      </c>
      <c r="R9" s="15">
        <f t="shared" si="2"/>
        <v>0</v>
      </c>
      <c r="S9" s="8">
        <f>+COUNTIFS($E$3:$E$493,"ing. ambiental",$F$3:$F$493,"scta n")</f>
        <v>0</v>
      </c>
      <c r="T9" s="15">
        <f t="shared" si="3"/>
        <v>0</v>
      </c>
      <c r="U9" s="8">
        <f>+COUNTIFS($E$3:$E$493,"ing. ambiental",$F$3:$F$493,"3v*s n")</f>
        <v>0</v>
      </c>
      <c r="V9" s="18">
        <f t="shared" si="4"/>
        <v>0</v>
      </c>
      <c r="Y9" s="59" t="s">
        <v>81</v>
      </c>
      <c r="Z9" s="60">
        <f>+R34</f>
        <v>0</v>
      </c>
      <c r="AA9" s="55"/>
      <c r="AB9" s="81" t="s">
        <v>111</v>
      </c>
      <c r="AC9" s="82">
        <f>+N44</f>
        <v>0</v>
      </c>
    </row>
    <row r="10" spans="1:29" ht="17.25" thickBot="1" x14ac:dyDescent="0.35">
      <c r="A10" s="87"/>
      <c r="B10" s="3"/>
      <c r="C10" s="5"/>
      <c r="D10" s="3"/>
      <c r="E10" s="3"/>
      <c r="F10" s="3"/>
      <c r="G10" s="3"/>
      <c r="H10" s="3"/>
      <c r="I10" s="4"/>
      <c r="J10" s="4"/>
      <c r="K10" s="3"/>
      <c r="M10" s="17" t="s">
        <v>38</v>
      </c>
      <c r="N10" s="15">
        <f t="shared" si="0"/>
        <v>0</v>
      </c>
      <c r="O10" s="8">
        <f>+COUNTIFS($E$3:$E$493,"ing. telecomunicaciones",$F$3:$F$493,"scta d")</f>
        <v>0</v>
      </c>
      <c r="P10" s="15">
        <f t="shared" si="1"/>
        <v>0</v>
      </c>
      <c r="Q10" s="8">
        <f>+COUNTIFS($E$3:$E$493,"ing. Telecomunicaciones",$F$3:$F$493,"3v*s d")</f>
        <v>0</v>
      </c>
      <c r="R10" s="15">
        <f t="shared" si="2"/>
        <v>0</v>
      </c>
      <c r="S10" s="8">
        <f>+COUNTIFS($E$3:$E$493,"ing. telecomunicaciones",$F$3:$F$493,"scta n")</f>
        <v>0</v>
      </c>
      <c r="T10" s="15">
        <f t="shared" si="3"/>
        <v>0</v>
      </c>
      <c r="U10" s="8">
        <f>+COUNTIFS($E$3:$E$493,"ing. telecomunicaciones",$F$3:$F$493,"3v*s n")</f>
        <v>0</v>
      </c>
      <c r="V10" s="18">
        <f t="shared" si="4"/>
        <v>0</v>
      </c>
      <c r="Y10" s="59" t="s">
        <v>83</v>
      </c>
      <c r="Z10" s="61">
        <f>SUM(Z4:Z9)+AC23</f>
        <v>0</v>
      </c>
      <c r="AA10" s="55"/>
      <c r="AB10" s="128" t="s">
        <v>139</v>
      </c>
      <c r="AC10" s="129">
        <f>+AB33</f>
        <v>0</v>
      </c>
    </row>
    <row r="11" spans="1:29" ht="17.25" thickBot="1" x14ac:dyDescent="0.35">
      <c r="A11" s="87"/>
      <c r="B11" s="3"/>
      <c r="C11" s="5"/>
      <c r="D11" s="3"/>
      <c r="E11" s="3"/>
      <c r="F11" s="3"/>
      <c r="G11" s="3"/>
      <c r="H11" s="3"/>
      <c r="I11" s="4"/>
      <c r="J11" s="4"/>
      <c r="K11" s="3"/>
      <c r="M11" s="17" t="s">
        <v>30</v>
      </c>
      <c r="N11" s="15">
        <f t="shared" si="0"/>
        <v>0</v>
      </c>
      <c r="O11" s="8">
        <f>+COUNTIFS($E$3:$E$493,"tecnologia",$F$3:$F$493,"scta d")</f>
        <v>0</v>
      </c>
      <c r="P11" s="15">
        <f t="shared" si="1"/>
        <v>0</v>
      </c>
      <c r="Q11" s="8">
        <f>+COUNTIFS($E$3:$E$493,"tecnologia",$F$3:$F$493,"3v*s d")</f>
        <v>0</v>
      </c>
      <c r="R11" s="15">
        <f>+$R$3*S11</f>
        <v>0</v>
      </c>
      <c r="S11" s="8">
        <f>+COUNTIFS($E$3:$E$493,"tecnologia",$F$3:$F$493,"scta n")</f>
        <v>0</v>
      </c>
      <c r="T11" s="15">
        <f t="shared" si="3"/>
        <v>0</v>
      </c>
      <c r="U11" s="8">
        <f>+COUNTIFS($E$3:$E$493,"tecnologia",$F$3:$F$493,"3v*s n")</f>
        <v>0</v>
      </c>
      <c r="V11" s="18">
        <f t="shared" si="4"/>
        <v>0</v>
      </c>
      <c r="AB11" s="83" t="s">
        <v>82</v>
      </c>
      <c r="AC11" s="84">
        <f>SUM(AC4:AC10)+'Contratos y convenios'!C21</f>
        <v>0</v>
      </c>
    </row>
    <row r="12" spans="1:29" ht="16.5" x14ac:dyDescent="0.3">
      <c r="A12" s="87"/>
      <c r="B12" s="3"/>
      <c r="C12" s="5"/>
      <c r="D12" s="3"/>
      <c r="E12" s="3"/>
      <c r="F12" s="3"/>
      <c r="G12" s="3"/>
      <c r="H12" s="3"/>
      <c r="I12" s="4"/>
      <c r="J12" s="4"/>
      <c r="K12" s="3"/>
      <c r="M12" s="17" t="s">
        <v>31</v>
      </c>
      <c r="N12" s="15">
        <f t="shared" si="0"/>
        <v>0</v>
      </c>
      <c r="O12" s="8">
        <f>+COUNTIFS($E$3:$E$493,"publicidad",$F$3:$F$493,"scta d")</f>
        <v>0</v>
      </c>
      <c r="P12" s="15">
        <f t="shared" si="1"/>
        <v>0</v>
      </c>
      <c r="Q12" s="8">
        <f>+COUNTIFS($E$3:$E$493,"publicidad",$F$3:$F$493,"3v*s d")</f>
        <v>0</v>
      </c>
      <c r="R12" s="15">
        <f t="shared" si="2"/>
        <v>0</v>
      </c>
      <c r="S12" s="8">
        <f>+COUNTIFS($E$3:$E$493,"publicidad",$F$3:$F$493,"scta n")</f>
        <v>0</v>
      </c>
      <c r="T12" s="15">
        <f>+U12*$T$3</f>
        <v>0</v>
      </c>
      <c r="U12" s="8">
        <f>+COUNTIFS($E$3:$E$493,"publicidad",$F$3:$F$493,"3v*s n")</f>
        <v>0</v>
      </c>
      <c r="V12" s="18">
        <f t="shared" si="4"/>
        <v>0</v>
      </c>
    </row>
    <row r="13" spans="1:29" ht="16.5" x14ac:dyDescent="0.3">
      <c r="A13" s="87"/>
      <c r="B13" s="3"/>
      <c r="C13" s="5"/>
      <c r="D13" s="3"/>
      <c r="E13" s="3"/>
      <c r="F13" s="3"/>
      <c r="G13" s="1"/>
      <c r="H13" s="3"/>
      <c r="I13" s="3"/>
      <c r="J13" s="4"/>
      <c r="K13" s="3"/>
      <c r="M13" s="17" t="s">
        <v>29</v>
      </c>
      <c r="N13" s="15">
        <f>+O13*$N$3</f>
        <v>0</v>
      </c>
      <c r="O13" s="8">
        <f>+COUNTIFS($E$3:$E$493,"maestria",$F$3:$F$493,"scta d")</f>
        <v>0</v>
      </c>
      <c r="P13" s="15">
        <f>+$P$3*Q13</f>
        <v>0</v>
      </c>
      <c r="Q13" s="8">
        <f>+COUNTIFS($E$3:$E$493,"maestria",$F$3:$F$493,"3v*s d")</f>
        <v>0</v>
      </c>
      <c r="R13" s="15">
        <f>+$R$3*S13</f>
        <v>0</v>
      </c>
      <c r="S13" s="8">
        <f>+COUNTIFS($E$3:$E$493,"maestria",$F$3:$F$493,"scta n")</f>
        <v>0</v>
      </c>
      <c r="T13" s="15">
        <f>+U13*$T$3</f>
        <v>0</v>
      </c>
      <c r="U13" s="8">
        <f>+COUNTIFS($E$3:$E$493,"maestria",$F$3:$F$493,"3v*s n")</f>
        <v>0</v>
      </c>
      <c r="V13" s="18">
        <f t="shared" si="4"/>
        <v>0</v>
      </c>
      <c r="Y13" s="161" t="s">
        <v>152</v>
      </c>
      <c r="Z13" s="160">
        <f>+'Contratos y convenios'!F5</f>
        <v>0</v>
      </c>
    </row>
    <row r="14" spans="1:29" ht="16.5" x14ac:dyDescent="0.3">
      <c r="A14" s="7"/>
      <c r="B14" s="3"/>
      <c r="C14" s="5"/>
      <c r="D14" s="3"/>
      <c r="E14" s="3"/>
      <c r="F14" s="3"/>
      <c r="G14" s="1"/>
      <c r="H14" s="3"/>
      <c r="I14" s="4"/>
      <c r="J14" s="4"/>
      <c r="K14" s="3"/>
      <c r="M14" s="17" t="s">
        <v>132</v>
      </c>
      <c r="N14" s="15">
        <f>+O14*$N$3</f>
        <v>0</v>
      </c>
      <c r="O14" s="8">
        <f>+COUNTIFS($E$3:$E$493,"licenciaturas",$F$3:$F$493,"scta d")</f>
        <v>0</v>
      </c>
      <c r="P14" s="15">
        <f>+$P$3*Q14</f>
        <v>0</v>
      </c>
      <c r="Q14" s="8">
        <f>+COUNTIFS($E$3:$E$493,"licenciaturas",$F$3:$F$493,"3v*s d")</f>
        <v>0</v>
      </c>
      <c r="R14" s="15">
        <f>+$R$3*S14</f>
        <v>0</v>
      </c>
      <c r="S14" s="8">
        <f>+COUNTIFS($E$3:$E$493,"licenciaturas",$F$3:$F$493,"scta n")</f>
        <v>0</v>
      </c>
      <c r="T14" s="15">
        <f>+U14*$T$3</f>
        <v>0</v>
      </c>
      <c r="U14" s="8">
        <f>+COUNTIFS($E$3:$E$493,"licenciaturas",$F$3:$F$493,"3v*s n")</f>
        <v>0</v>
      </c>
      <c r="V14" s="18">
        <f t="shared" si="4"/>
        <v>0</v>
      </c>
      <c r="Y14" s="162" t="s">
        <v>153</v>
      </c>
      <c r="Z14" s="163">
        <f>+Z13+Z10</f>
        <v>0</v>
      </c>
    </row>
    <row r="15" spans="1:29" ht="18.75" customHeight="1" x14ac:dyDescent="0.3">
      <c r="A15" s="7"/>
      <c r="B15" s="3"/>
      <c r="C15" s="5"/>
      <c r="D15" s="3"/>
      <c r="E15" s="3"/>
      <c r="F15" s="3"/>
      <c r="G15" s="1"/>
      <c r="H15" s="3"/>
      <c r="I15" s="4"/>
      <c r="J15" s="4"/>
      <c r="K15" s="3"/>
      <c r="N15" s="78">
        <f>SUM(N4:N14)</f>
        <v>0</v>
      </c>
      <c r="O15" s="78">
        <f t="shared" ref="O15:U15" si="5">SUM(O4:O14)</f>
        <v>0</v>
      </c>
      <c r="P15" s="78">
        <f t="shared" si="5"/>
        <v>0</v>
      </c>
      <c r="Q15" s="78">
        <f t="shared" si="5"/>
        <v>0</v>
      </c>
      <c r="R15" s="78">
        <f t="shared" si="5"/>
        <v>0</v>
      </c>
      <c r="S15" s="78">
        <f t="shared" si="5"/>
        <v>0</v>
      </c>
      <c r="T15" s="78">
        <f t="shared" si="5"/>
        <v>0</v>
      </c>
      <c r="U15" s="78">
        <f t="shared" si="5"/>
        <v>0</v>
      </c>
      <c r="V15" s="140">
        <f>SUM(V4:V14)</f>
        <v>0</v>
      </c>
    </row>
    <row r="16" spans="1:29" ht="20.25" customHeight="1" x14ac:dyDescent="0.35">
      <c r="A16" s="7"/>
      <c r="B16" s="3"/>
      <c r="C16" s="5"/>
      <c r="D16" s="3"/>
      <c r="E16" s="3"/>
      <c r="F16" s="3"/>
      <c r="G16" s="1"/>
      <c r="H16" s="3"/>
      <c r="I16" s="4"/>
      <c r="J16" s="4"/>
      <c r="K16" s="3"/>
      <c r="M16" s="46" t="s">
        <v>66</v>
      </c>
      <c r="N16" s="166" t="s">
        <v>16</v>
      </c>
      <c r="O16" s="167"/>
      <c r="P16" s="166" t="s">
        <v>17</v>
      </c>
      <c r="Q16" s="167"/>
      <c r="R16" s="166" t="s">
        <v>18</v>
      </c>
      <c r="S16" s="167"/>
      <c r="T16" s="166" t="s">
        <v>19</v>
      </c>
      <c r="U16" s="167"/>
      <c r="V16" s="164" t="s">
        <v>61</v>
      </c>
    </row>
    <row r="17" spans="1:29" ht="16.5" x14ac:dyDescent="0.3">
      <c r="A17" s="7"/>
      <c r="B17" s="3"/>
      <c r="C17" s="5"/>
      <c r="D17" s="3"/>
      <c r="E17" s="3"/>
      <c r="F17" s="3"/>
      <c r="G17" s="1"/>
      <c r="H17" s="3"/>
      <c r="I17" s="4"/>
      <c r="J17" s="4"/>
      <c r="K17" s="3"/>
      <c r="L17" s="112"/>
      <c r="M17" s="1" t="s">
        <v>15</v>
      </c>
      <c r="N17" s="14">
        <v>47700</v>
      </c>
      <c r="O17" s="19" t="s">
        <v>59</v>
      </c>
      <c r="P17" s="14">
        <v>39400</v>
      </c>
      <c r="Q17" s="19" t="s">
        <v>59</v>
      </c>
      <c r="R17" s="14">
        <v>55700</v>
      </c>
      <c r="S17" s="19" t="s">
        <v>59</v>
      </c>
      <c r="T17" s="14">
        <v>46000</v>
      </c>
      <c r="U17" s="19" t="s">
        <v>59</v>
      </c>
      <c r="V17" s="165"/>
    </row>
    <row r="18" spans="1:29" ht="16.5" x14ac:dyDescent="0.3">
      <c r="A18" s="7"/>
      <c r="B18" s="91"/>
      <c r="C18" s="109"/>
      <c r="D18" s="3"/>
      <c r="E18" s="3"/>
      <c r="F18" s="3"/>
      <c r="G18" s="1"/>
      <c r="H18" s="3"/>
      <c r="I18" s="3"/>
      <c r="J18" s="4"/>
      <c r="K18" s="3"/>
      <c r="M18" s="1" t="s">
        <v>67</v>
      </c>
      <c r="N18" s="23">
        <f>+O18*$N$17</f>
        <v>0</v>
      </c>
      <c r="O18" s="8">
        <f>+COUNTIFS($D$3:$D$493,"colaborador ucm",$F$3:$F$493,"scta d")</f>
        <v>0</v>
      </c>
      <c r="P18" s="23">
        <f>+$P$17*Q18</f>
        <v>0</v>
      </c>
      <c r="Q18" s="8">
        <f>+COUNTIFS($D$3:$D$493,"colaborador ucm",$F$3:$F$493,"3v*s d")</f>
        <v>0</v>
      </c>
      <c r="R18" s="23">
        <f>+$R$17*S18</f>
        <v>0</v>
      </c>
      <c r="S18" s="8">
        <f>+COUNTIFS($D$3:$D$493,"colaborador ucm",$F$3:$F$493,"scta n")</f>
        <v>0</v>
      </c>
      <c r="T18" s="23">
        <f>+$T$17*U18</f>
        <v>0</v>
      </c>
      <c r="U18" s="8">
        <f>+COUNTIFS($D$3:$D$493,"colaborador ucm",$F$3:$F$493,"3v*s n")</f>
        <v>0</v>
      </c>
      <c r="V18" s="12">
        <f>+T18+R18+P18+N18</f>
        <v>0</v>
      </c>
    </row>
    <row r="19" spans="1:29" ht="16.5" x14ac:dyDescent="0.3">
      <c r="A19" s="7"/>
      <c r="B19" s="3"/>
      <c r="C19" s="3"/>
      <c r="D19" s="3"/>
      <c r="E19" s="3"/>
      <c r="F19" s="3"/>
      <c r="G19" s="3"/>
      <c r="H19" s="3"/>
      <c r="I19" s="3"/>
      <c r="J19" s="4"/>
      <c r="K19" s="3"/>
      <c r="M19" s="23" t="s">
        <v>68</v>
      </c>
      <c r="N19" s="23">
        <f>SUM(N18)</f>
        <v>0</v>
      </c>
      <c r="O19" s="23">
        <f>SUM(O18)</f>
        <v>0</v>
      </c>
      <c r="P19" s="23">
        <f>SUM(P18)</f>
        <v>0</v>
      </c>
      <c r="Q19" s="23"/>
      <c r="R19" s="23">
        <f>SUM(R18)</f>
        <v>0</v>
      </c>
      <c r="S19" s="23"/>
      <c r="T19" s="23">
        <f>SUM(T18)</f>
        <v>0</v>
      </c>
      <c r="U19" s="23"/>
      <c r="V19" s="23">
        <f>SUM(V18)</f>
        <v>0</v>
      </c>
    </row>
    <row r="20" spans="1:29" ht="16.5" x14ac:dyDescent="0.3">
      <c r="A20" s="7"/>
      <c r="B20" s="88"/>
      <c r="C20" s="118"/>
      <c r="D20" s="3"/>
      <c r="F20" s="3"/>
      <c r="G20" s="3"/>
      <c r="H20" s="3"/>
      <c r="I20" s="3"/>
      <c r="J20" s="4"/>
      <c r="K20" s="3"/>
    </row>
    <row r="21" spans="1:29" ht="21" customHeight="1" x14ac:dyDescent="0.3">
      <c r="A21" s="7"/>
      <c r="B21" s="3"/>
      <c r="C21" s="5"/>
      <c r="D21" s="3"/>
      <c r="E21" s="3"/>
      <c r="F21" s="3"/>
      <c r="G21" s="3"/>
      <c r="H21" s="3"/>
      <c r="I21" s="4"/>
      <c r="J21" s="4"/>
      <c r="K21" s="3"/>
    </row>
    <row r="22" spans="1:29" ht="30" customHeight="1" x14ac:dyDescent="0.3">
      <c r="A22" s="7"/>
      <c r="B22" s="91"/>
      <c r="C22" s="109"/>
      <c r="D22" s="91"/>
      <c r="E22" s="91"/>
      <c r="F22" s="91"/>
      <c r="G22" s="91"/>
      <c r="H22" s="91"/>
      <c r="I22" s="91"/>
      <c r="J22" s="4"/>
      <c r="K22" s="3"/>
      <c r="M22" s="40" t="s">
        <v>10</v>
      </c>
      <c r="N22" s="174" t="s">
        <v>11</v>
      </c>
      <c r="O22" s="174"/>
      <c r="P22" s="174" t="s">
        <v>12</v>
      </c>
      <c r="Q22" s="174"/>
      <c r="R22" s="174" t="s">
        <v>14</v>
      </c>
      <c r="S22" s="174"/>
      <c r="T22" s="174" t="s">
        <v>13</v>
      </c>
      <c r="U22" s="174"/>
      <c r="V22" s="172" t="s">
        <v>61</v>
      </c>
      <c r="Y22" s="104" t="s">
        <v>145</v>
      </c>
    </row>
    <row r="23" spans="1:29" ht="16.5" x14ac:dyDescent="0.3">
      <c r="A23" s="7"/>
      <c r="B23" s="3"/>
      <c r="C23" s="5"/>
      <c r="D23" s="3"/>
      <c r="E23" s="3"/>
      <c r="F23" s="3"/>
      <c r="G23" s="1"/>
      <c r="H23" s="3"/>
      <c r="I23" s="4"/>
      <c r="J23" s="4"/>
      <c r="K23" s="3"/>
      <c r="M23" s="16" t="s">
        <v>15</v>
      </c>
      <c r="N23" s="15">
        <v>79500</v>
      </c>
      <c r="O23" s="19" t="s">
        <v>59</v>
      </c>
      <c r="P23" s="15">
        <v>65700</v>
      </c>
      <c r="Q23" s="19" t="s">
        <v>59</v>
      </c>
      <c r="R23" s="15">
        <v>10500</v>
      </c>
      <c r="S23" s="19" t="s">
        <v>59</v>
      </c>
      <c r="T23" s="15">
        <v>40000</v>
      </c>
      <c r="U23" s="19" t="s">
        <v>59</v>
      </c>
      <c r="V23" s="173"/>
      <c r="Y23" s="3"/>
      <c r="Z23" s="3"/>
      <c r="AA23" s="3"/>
      <c r="AB23" s="4"/>
      <c r="AC23" s="3"/>
    </row>
    <row r="24" spans="1:29" ht="16.5" x14ac:dyDescent="0.3">
      <c r="A24" s="7"/>
      <c r="B24" s="3"/>
      <c r="C24" s="5"/>
      <c r="D24" s="3"/>
      <c r="E24" s="3"/>
      <c r="F24" s="3"/>
      <c r="G24" s="1"/>
      <c r="H24" s="3"/>
      <c r="I24" s="4"/>
      <c r="J24" s="4"/>
      <c r="K24" s="3"/>
      <c r="M24" s="17" t="s">
        <v>32</v>
      </c>
      <c r="N24" s="23">
        <f>+$N$23*O24</f>
        <v>0</v>
      </c>
      <c r="O24" s="8">
        <f>+COUNTIFS($D$3:$D$493,"particular",$F$3:$F$493,"scta")</f>
        <v>0</v>
      </c>
      <c r="P24" s="23">
        <f>+$P$23*Q24</f>
        <v>0</v>
      </c>
      <c r="Q24" s="8">
        <f>+COUNTIFS($D$3:$D$493,"particular",$F$3:$F$493,"3v*s")</f>
        <v>0</v>
      </c>
      <c r="R24" s="23">
        <f>+$R$23*S24</f>
        <v>0</v>
      </c>
      <c r="S24" s="8">
        <f>+COUNTIF($D$3:$D$493,"sesion")</f>
        <v>0</v>
      </c>
      <c r="T24" s="23">
        <f>+$T$23*U24</f>
        <v>0</v>
      </c>
      <c r="U24" s="8">
        <f>+COUNTIF($D$3:$D$493,"sesion grupal")</f>
        <v>0</v>
      </c>
      <c r="V24" s="20">
        <f>+N24+P24+R24+T24</f>
        <v>0</v>
      </c>
    </row>
    <row r="25" spans="1:29" ht="17.25" thickBot="1" x14ac:dyDescent="0.35">
      <c r="A25" s="7"/>
      <c r="B25" s="3"/>
      <c r="C25" s="5"/>
      <c r="D25" s="3"/>
      <c r="E25" s="3"/>
      <c r="F25" s="3"/>
      <c r="G25" s="1"/>
      <c r="H25" s="3"/>
      <c r="I25" s="4"/>
      <c r="J25" s="4"/>
      <c r="K25" s="3"/>
      <c r="M25" s="21" t="s">
        <v>57</v>
      </c>
      <c r="N25" s="22">
        <f>+SUM(N24:N24)</f>
        <v>0</v>
      </c>
      <c r="O25" s="22">
        <f>+SUM(O24:O24)</f>
        <v>0</v>
      </c>
      <c r="P25" s="22">
        <f>+SUM(P24:P24)</f>
        <v>0</v>
      </c>
      <c r="Q25" s="22">
        <f>+SUM(Q24:Q24)</f>
        <v>0</v>
      </c>
      <c r="R25" s="27">
        <f>SUM(R24:R24)</f>
        <v>0</v>
      </c>
      <c r="S25" s="22">
        <f>SUM(S24:S24)</f>
        <v>0</v>
      </c>
      <c r="T25" s="22">
        <f>+SUM(T24:T24)</f>
        <v>0</v>
      </c>
      <c r="U25" s="22">
        <f>+SUM(U24:U24)</f>
        <v>0</v>
      </c>
      <c r="V25" s="22">
        <f>+SUM(V24:V24)</f>
        <v>0</v>
      </c>
    </row>
    <row r="26" spans="1:29" ht="16.5" x14ac:dyDescent="0.3">
      <c r="A26" s="7"/>
      <c r="B26" s="3"/>
      <c r="C26" s="5"/>
      <c r="D26" s="3"/>
      <c r="E26" s="3"/>
      <c r="F26" s="3"/>
      <c r="G26" s="1"/>
      <c r="H26" s="3"/>
      <c r="I26" s="4"/>
      <c r="J26" s="4"/>
      <c r="K26" s="3"/>
    </row>
    <row r="27" spans="1:29" ht="32.25" customHeight="1" x14ac:dyDescent="0.3">
      <c r="A27" s="89"/>
      <c r="B27" s="3"/>
      <c r="C27" s="3"/>
      <c r="D27" s="3"/>
      <c r="E27" s="3"/>
      <c r="F27" s="3"/>
      <c r="G27" s="1"/>
      <c r="H27" s="3"/>
      <c r="I27" s="4"/>
      <c r="J27" s="4"/>
      <c r="K27" s="3"/>
      <c r="M27" s="41" t="s">
        <v>42</v>
      </c>
      <c r="N27" s="174" t="s">
        <v>11</v>
      </c>
      <c r="O27" s="174"/>
      <c r="P27" s="174" t="s">
        <v>12</v>
      </c>
      <c r="Q27" s="174"/>
      <c r="R27" s="36" t="s">
        <v>61</v>
      </c>
    </row>
    <row r="28" spans="1:29" ht="16.5" x14ac:dyDescent="0.3">
      <c r="A28" s="7"/>
      <c r="B28" s="3"/>
      <c r="C28" s="3"/>
      <c r="D28" s="3"/>
      <c r="E28" s="3"/>
      <c r="F28" s="3"/>
      <c r="G28" s="1"/>
      <c r="H28" s="3"/>
      <c r="I28" s="4"/>
      <c r="J28" s="4"/>
      <c r="K28" s="3"/>
      <c r="M28" s="42" t="s">
        <v>15</v>
      </c>
      <c r="N28" s="14">
        <v>71600</v>
      </c>
      <c r="O28" s="19" t="s">
        <v>59</v>
      </c>
      <c r="P28" s="14">
        <v>59100</v>
      </c>
      <c r="Q28" s="19" t="s">
        <v>59</v>
      </c>
      <c r="R28" s="36"/>
    </row>
    <row r="29" spans="1:29" ht="16.5" x14ac:dyDescent="0.3">
      <c r="A29" s="89"/>
      <c r="B29" s="3"/>
      <c r="C29" s="3"/>
      <c r="D29" s="3"/>
      <c r="E29" s="3"/>
      <c r="F29" s="3"/>
      <c r="G29" s="1"/>
      <c r="H29" s="3"/>
      <c r="I29" s="4"/>
      <c r="J29" s="4"/>
      <c r="K29" s="3"/>
      <c r="M29" s="43" t="s">
        <v>43</v>
      </c>
      <c r="N29" s="14">
        <f>+$N$28*O29</f>
        <v>0</v>
      </c>
      <c r="O29" s="8">
        <f>+COUNTIFS($D$3:$D$493,"egresado",$F$3:$F$493,"scta")</f>
        <v>0</v>
      </c>
      <c r="P29" s="14">
        <f>+$P$28*Q29</f>
        <v>0</v>
      </c>
      <c r="Q29" s="8">
        <f>+COUNTIFS($D$3:$D$493,"egresado",$F$3:$F$493,"3v*s")</f>
        <v>0</v>
      </c>
      <c r="R29" s="44">
        <f>+P29+N29</f>
        <v>0</v>
      </c>
    </row>
    <row r="30" spans="1:29" ht="16.5" x14ac:dyDescent="0.3">
      <c r="A30" s="7"/>
      <c r="B30" s="3"/>
      <c r="C30" s="3"/>
      <c r="D30" s="3"/>
      <c r="E30" s="3"/>
      <c r="F30" s="3"/>
      <c r="G30" s="1"/>
      <c r="H30" s="3"/>
      <c r="I30" s="4"/>
      <c r="J30" s="4"/>
      <c r="K30" s="3"/>
      <c r="M30" s="45" t="s">
        <v>57</v>
      </c>
      <c r="N30" s="44"/>
      <c r="O30" s="44"/>
      <c r="P30" s="44"/>
      <c r="Q30" s="44"/>
      <c r="R30" s="44"/>
    </row>
    <row r="31" spans="1:29" ht="17.25" thickBot="1" x14ac:dyDescent="0.35">
      <c r="A31" s="7"/>
      <c r="B31" s="3"/>
      <c r="C31" s="5"/>
      <c r="D31" s="3"/>
      <c r="E31" s="3"/>
      <c r="F31" s="3"/>
      <c r="G31" s="1"/>
      <c r="H31" s="3"/>
      <c r="I31" s="4"/>
      <c r="J31" s="4"/>
      <c r="K31" s="3"/>
    </row>
    <row r="32" spans="1:29" ht="30" customHeight="1" thickBot="1" x14ac:dyDescent="0.35">
      <c r="A32" s="7"/>
      <c r="B32" s="3"/>
      <c r="C32" s="3"/>
      <c r="D32" s="3"/>
      <c r="E32" s="3"/>
      <c r="F32" s="3"/>
      <c r="G32" s="1"/>
      <c r="H32" s="3"/>
      <c r="I32" s="4"/>
      <c r="J32" s="4"/>
      <c r="K32" s="3"/>
      <c r="M32" s="24" t="s">
        <v>9</v>
      </c>
      <c r="N32" s="166" t="s">
        <v>11</v>
      </c>
      <c r="O32" s="167"/>
      <c r="P32" s="166" t="s">
        <v>12</v>
      </c>
      <c r="Q32" s="167"/>
      <c r="R32" s="29" t="s">
        <v>61</v>
      </c>
      <c r="U32" s="130" t="s">
        <v>133</v>
      </c>
      <c r="V32" s="131" t="s">
        <v>134</v>
      </c>
      <c r="W32" s="132">
        <v>19900</v>
      </c>
      <c r="X32" s="131" t="s">
        <v>140</v>
      </c>
      <c r="Y32" s="132">
        <v>39800</v>
      </c>
      <c r="Z32" s="131" t="s">
        <v>135</v>
      </c>
      <c r="AA32" s="132">
        <v>79500</v>
      </c>
      <c r="AB32" s="133" t="s">
        <v>68</v>
      </c>
    </row>
    <row r="33" spans="1:28" ht="17.25" thickBot="1" x14ac:dyDescent="0.35">
      <c r="A33" s="7"/>
      <c r="B33" s="91"/>
      <c r="C33" s="91"/>
      <c r="D33" s="91"/>
      <c r="E33" s="91"/>
      <c r="F33" s="91"/>
      <c r="G33" s="110"/>
      <c r="H33" s="91"/>
      <c r="I33" s="111"/>
      <c r="J33" s="4"/>
      <c r="K33" s="3"/>
      <c r="M33" s="25" t="s">
        <v>15</v>
      </c>
      <c r="N33" s="15">
        <v>63600</v>
      </c>
      <c r="O33" s="19" t="s">
        <v>59</v>
      </c>
      <c r="P33" s="15">
        <v>52600</v>
      </c>
      <c r="Q33" s="19" t="s">
        <v>59</v>
      </c>
      <c r="R33" s="36"/>
      <c r="U33" s="66"/>
      <c r="V33" s="134">
        <f>+COUNTIFS($D$3:$D$493,"pase_de_cortesia",$E$3:$E$493,"1 semana")</f>
        <v>0</v>
      </c>
      <c r="W33" s="135">
        <f>+$W$32*$V$33</f>
        <v>0</v>
      </c>
      <c r="X33" s="134">
        <f>+COUNTIFS($D$3:$D$493,"pase_de_cortesia",$E$3:$E$493,"2 semanas")</f>
        <v>0</v>
      </c>
      <c r="Y33" s="136">
        <f>+$Y$32*X33</f>
        <v>0</v>
      </c>
      <c r="Z33" s="134">
        <f>+COUNTIFS($D$3:$D$493,"pase_de_cortesia",$E$3:$E$493,"1 mes")</f>
        <v>0</v>
      </c>
      <c r="AA33" s="137">
        <f>+$Z$33*$AA$32</f>
        <v>0</v>
      </c>
      <c r="AB33" s="138">
        <f>+AA33+W33+Y33</f>
        <v>0</v>
      </c>
    </row>
    <row r="34" spans="1:28" ht="16.5" x14ac:dyDescent="0.3">
      <c r="A34" s="7"/>
      <c r="B34" s="3"/>
      <c r="C34" s="3"/>
      <c r="D34" s="3"/>
      <c r="E34" s="3"/>
      <c r="F34" s="3"/>
      <c r="G34" s="1"/>
      <c r="H34" s="3"/>
      <c r="I34" s="4"/>
      <c r="J34" s="4"/>
      <c r="K34" s="3"/>
      <c r="M34" s="1" t="s">
        <v>81</v>
      </c>
      <c r="N34" s="15">
        <f>+O34*N33</f>
        <v>0</v>
      </c>
      <c r="O34" s="8">
        <f>+COUNTIFS($D$3:$D$493,"familiar colaborador",$F$3:$F$493,"SCTA")</f>
        <v>0</v>
      </c>
      <c r="P34" s="15">
        <f>+Q34*P33</f>
        <v>0</v>
      </c>
      <c r="Q34" s="8">
        <f>+COUNTIFS($D$3:$D$493,"familiar colaborador",$F$3:$F$493,"3v*s")</f>
        <v>0</v>
      </c>
      <c r="R34" s="49">
        <f>+N34+P34</f>
        <v>0</v>
      </c>
    </row>
    <row r="35" spans="1:28" ht="24" customHeight="1" x14ac:dyDescent="0.3">
      <c r="A35" s="7"/>
      <c r="B35" s="3"/>
      <c r="C35" s="3"/>
      <c r="D35" s="3"/>
      <c r="E35" s="3"/>
      <c r="F35" s="3"/>
      <c r="G35" s="1"/>
      <c r="H35" s="3"/>
      <c r="I35" s="4"/>
      <c r="J35" s="4"/>
      <c r="K35" s="3"/>
      <c r="M35" s="75" t="s">
        <v>69</v>
      </c>
      <c r="N35" s="15">
        <f>+$N$33*O35</f>
        <v>0</v>
      </c>
      <c r="O35" s="76">
        <f>+COUNTIFS($D$3:$D$493,"ESTUDIANTE_EXTERNO",$F$3:$F$493,"SCTA")</f>
        <v>0</v>
      </c>
      <c r="P35" s="15">
        <f>+$P$33*Q35</f>
        <v>0</v>
      </c>
      <c r="Q35" s="76">
        <f>+COUNTIFS($D$3:$D$493,"ESTUDIANTE_EXTERNO",$F$3:$F$493,"3v*s")</f>
        <v>0</v>
      </c>
      <c r="R35" s="77">
        <f>+P35+N35</f>
        <v>0</v>
      </c>
    </row>
    <row r="36" spans="1:28" ht="16.5" customHeight="1" thickBot="1" x14ac:dyDescent="0.35">
      <c r="A36" s="7"/>
      <c r="B36" s="3"/>
      <c r="C36" s="3"/>
      <c r="D36" s="3"/>
      <c r="E36" s="3"/>
      <c r="F36" s="3"/>
      <c r="G36" s="1"/>
      <c r="H36" s="3"/>
      <c r="I36" s="4"/>
      <c r="J36" s="4"/>
      <c r="K36" s="3"/>
      <c r="M36" s="21" t="s">
        <v>68</v>
      </c>
      <c r="N36" s="26">
        <f>+N35</f>
        <v>0</v>
      </c>
      <c r="O36" s="26"/>
      <c r="P36" s="26">
        <f>+P35</f>
        <v>0</v>
      </c>
      <c r="Q36" s="26"/>
      <c r="R36" s="28">
        <f>SUM(R34:R35)</f>
        <v>0</v>
      </c>
    </row>
    <row r="37" spans="1:28" ht="16.5" customHeight="1" x14ac:dyDescent="0.3">
      <c r="A37" s="7"/>
      <c r="B37" s="3"/>
      <c r="C37" s="5"/>
      <c r="D37" s="3"/>
      <c r="E37" s="3"/>
      <c r="F37" s="3"/>
      <c r="G37" s="1"/>
      <c r="H37" s="3"/>
      <c r="I37" s="4"/>
      <c r="J37" s="4"/>
      <c r="K37" s="3"/>
      <c r="M37" s="120"/>
      <c r="N37" s="121"/>
      <c r="O37" s="121"/>
      <c r="P37" s="121"/>
      <c r="Q37" s="121"/>
      <c r="R37" s="121"/>
    </row>
    <row r="38" spans="1:28" ht="15.75" customHeight="1" x14ac:dyDescent="0.3">
      <c r="A38" s="7"/>
      <c r="B38" s="3"/>
      <c r="C38" s="3"/>
      <c r="D38" s="3"/>
      <c r="E38" s="3"/>
      <c r="F38" s="3"/>
      <c r="G38" s="1"/>
      <c r="H38" s="3"/>
      <c r="I38" s="4"/>
      <c r="J38" s="4"/>
      <c r="K38" s="3"/>
      <c r="R38" s="78"/>
    </row>
    <row r="39" spans="1:28" ht="16.5" customHeight="1" x14ac:dyDescent="0.3">
      <c r="A39" s="7"/>
      <c r="B39" s="3"/>
      <c r="C39" s="3"/>
      <c r="D39" s="91"/>
      <c r="E39" s="91"/>
      <c r="F39" s="91"/>
      <c r="G39" s="1"/>
      <c r="H39" s="3"/>
      <c r="I39" s="4"/>
      <c r="J39" s="4"/>
      <c r="K39" s="3"/>
      <c r="M39" s="33" t="s">
        <v>50</v>
      </c>
      <c r="N39" s="34">
        <v>40000</v>
      </c>
      <c r="O39" s="19" t="s">
        <v>109</v>
      </c>
    </row>
    <row r="40" spans="1:28" ht="16.5" x14ac:dyDescent="0.3">
      <c r="A40" s="107"/>
      <c r="B40" s="3"/>
      <c r="D40" s="3"/>
      <c r="E40" s="3"/>
      <c r="F40" s="3"/>
      <c r="G40" s="1"/>
      <c r="H40" s="3"/>
      <c r="I40" s="4"/>
      <c r="J40" s="4"/>
      <c r="K40" s="3"/>
      <c r="M40" s="43" t="s">
        <v>70</v>
      </c>
      <c r="N40" s="14">
        <f>+O40*N39</f>
        <v>0</v>
      </c>
      <c r="O40" s="1"/>
    </row>
    <row r="41" spans="1:28" ht="16.5" x14ac:dyDescent="0.3">
      <c r="A41" s="86"/>
      <c r="B41" s="3"/>
      <c r="C41" s="3"/>
      <c r="D41" s="3"/>
      <c r="E41" s="3"/>
      <c r="F41" s="3"/>
      <c r="G41" s="1"/>
      <c r="H41" s="3"/>
      <c r="I41" s="4"/>
      <c r="J41" s="4"/>
      <c r="K41" s="3"/>
      <c r="M41" s="43" t="s">
        <v>110</v>
      </c>
      <c r="N41" s="14">
        <f>+O41*N39</f>
        <v>0</v>
      </c>
      <c r="O41" s="1"/>
    </row>
    <row r="42" spans="1:28" ht="16.5" x14ac:dyDescent="0.3">
      <c r="A42" s="107"/>
      <c r="B42" s="3"/>
      <c r="C42" s="3"/>
      <c r="D42" s="3"/>
      <c r="E42" s="3"/>
      <c r="F42" s="3"/>
      <c r="G42" s="1"/>
      <c r="H42" s="3"/>
      <c r="I42" s="4"/>
      <c r="J42" s="4"/>
      <c r="K42" s="3"/>
      <c r="L42" s="112"/>
      <c r="M42" s="43" t="s">
        <v>33</v>
      </c>
      <c r="N42" s="14">
        <f>+O42*N39</f>
        <v>0</v>
      </c>
      <c r="O42" s="1"/>
    </row>
    <row r="43" spans="1:28" ht="16.5" customHeight="1" x14ac:dyDescent="0.3">
      <c r="A43" s="86"/>
      <c r="B43" s="3"/>
      <c r="C43" s="3"/>
      <c r="D43" s="3"/>
      <c r="E43" s="3"/>
      <c r="F43" s="3"/>
      <c r="G43" s="1"/>
      <c r="H43" s="3"/>
      <c r="I43" s="4"/>
      <c r="J43" s="4"/>
      <c r="K43" s="3"/>
      <c r="M43" s="43" t="s">
        <v>72</v>
      </c>
      <c r="N43" s="14">
        <f>+O43*N39</f>
        <v>0</v>
      </c>
      <c r="O43" s="1"/>
    </row>
    <row r="44" spans="1:28" ht="16.5" customHeight="1" x14ac:dyDescent="0.3">
      <c r="A44" s="86"/>
      <c r="B44" s="3"/>
      <c r="C44" s="3"/>
      <c r="D44" s="3"/>
      <c r="E44" s="3"/>
      <c r="F44" s="3"/>
      <c r="G44" s="1"/>
      <c r="H44" s="91"/>
      <c r="I44" s="91"/>
      <c r="J44" s="4"/>
      <c r="K44" s="3"/>
      <c r="M44" s="47" t="s">
        <v>57</v>
      </c>
      <c r="N44" s="14">
        <f>SUM(N40:N43)</f>
        <v>0</v>
      </c>
    </row>
    <row r="45" spans="1:28" ht="16.5" customHeight="1" x14ac:dyDescent="0.3">
      <c r="A45" s="86"/>
      <c r="B45" s="3"/>
      <c r="C45" s="3"/>
      <c r="D45" s="3"/>
      <c r="E45" s="3"/>
      <c r="F45" s="3"/>
      <c r="G45" s="1"/>
      <c r="H45" s="3"/>
      <c r="I45" s="4"/>
      <c r="J45" s="4"/>
      <c r="K45" s="3"/>
    </row>
    <row r="46" spans="1:28" ht="16.5" customHeight="1" x14ac:dyDescent="0.3">
      <c r="A46" s="87"/>
      <c r="B46" s="3"/>
      <c r="C46" s="3"/>
      <c r="D46" s="3"/>
      <c r="E46" s="3"/>
      <c r="F46" s="3"/>
      <c r="G46" s="1"/>
      <c r="H46" s="3"/>
      <c r="I46" s="4"/>
      <c r="J46" s="4"/>
      <c r="K46" s="3"/>
      <c r="L46" s="3">
        <v>79500</v>
      </c>
    </row>
    <row r="47" spans="1:28" ht="16.5" customHeight="1" x14ac:dyDescent="0.3">
      <c r="A47" s="87"/>
      <c r="B47" s="3"/>
      <c r="C47" s="3"/>
      <c r="D47" s="3"/>
      <c r="E47" s="3"/>
      <c r="F47" s="3"/>
      <c r="G47" s="1"/>
      <c r="H47" s="3"/>
      <c r="I47" s="4"/>
      <c r="J47" s="4"/>
      <c r="K47" s="3"/>
    </row>
    <row r="48" spans="1:28" ht="16.5" x14ac:dyDescent="0.3">
      <c r="A48" s="87"/>
      <c r="B48" s="3"/>
      <c r="C48" s="3"/>
      <c r="D48" s="3"/>
      <c r="E48" s="3"/>
      <c r="F48" s="3"/>
      <c r="G48" s="1"/>
      <c r="H48" s="3"/>
      <c r="I48" s="4"/>
      <c r="J48" s="4"/>
      <c r="K48" s="3"/>
    </row>
    <row r="49" spans="1:17" ht="16.5" x14ac:dyDescent="0.3">
      <c r="A49" s="87"/>
      <c r="B49" s="3"/>
      <c r="C49" s="3"/>
      <c r="D49" s="3"/>
      <c r="E49" s="3"/>
      <c r="F49" s="3"/>
      <c r="G49" s="1"/>
      <c r="H49" s="3"/>
      <c r="I49" s="4"/>
      <c r="J49" s="4"/>
      <c r="K49" s="3"/>
    </row>
    <row r="50" spans="1:17" ht="16.5" x14ac:dyDescent="0.3">
      <c r="A50" s="87"/>
      <c r="B50" s="3"/>
      <c r="C50" s="3"/>
      <c r="D50" s="3"/>
      <c r="E50" s="3"/>
      <c r="F50" s="3"/>
      <c r="G50" s="1"/>
      <c r="H50" s="3"/>
      <c r="I50" s="4"/>
      <c r="J50" s="4"/>
      <c r="K50" s="3"/>
    </row>
    <row r="51" spans="1:17" ht="16.5" x14ac:dyDescent="0.3">
      <c r="A51" s="87"/>
      <c r="B51" s="3"/>
      <c r="C51" s="3"/>
      <c r="D51" s="3"/>
      <c r="E51" s="3"/>
      <c r="F51" s="3"/>
      <c r="G51" s="1"/>
      <c r="H51" s="3"/>
      <c r="I51" s="4"/>
      <c r="J51" s="4"/>
      <c r="K51" s="3"/>
    </row>
    <row r="52" spans="1:17" ht="16.5" x14ac:dyDescent="0.3">
      <c r="A52" s="87"/>
      <c r="B52" s="3"/>
      <c r="C52" s="3"/>
      <c r="D52" s="3"/>
      <c r="E52" s="3"/>
      <c r="F52" s="3"/>
      <c r="G52" s="1"/>
      <c r="H52" s="3"/>
      <c r="I52" s="4"/>
      <c r="J52" s="4"/>
      <c r="K52" s="3"/>
    </row>
    <row r="53" spans="1:17" ht="16.5" x14ac:dyDescent="0.3">
      <c r="A53" s="87"/>
      <c r="B53" s="3"/>
      <c r="C53" s="3"/>
      <c r="D53" s="3"/>
      <c r="E53" s="3"/>
      <c r="F53" s="3"/>
      <c r="G53" s="1"/>
      <c r="H53" s="3"/>
      <c r="I53" s="4"/>
      <c r="J53" s="4"/>
      <c r="K53" s="3"/>
    </row>
    <row r="54" spans="1:17" ht="16.5" x14ac:dyDescent="0.3">
      <c r="A54" s="87"/>
      <c r="B54" s="3"/>
      <c r="C54" s="3"/>
      <c r="D54" s="3"/>
      <c r="E54" s="3"/>
      <c r="F54" s="3"/>
      <c r="G54" s="1"/>
      <c r="H54" s="3"/>
      <c r="I54" s="4"/>
      <c r="J54" s="4"/>
      <c r="K54" s="3"/>
    </row>
    <row r="55" spans="1:17" ht="17.25" thickBot="1" x14ac:dyDescent="0.35">
      <c r="A55" s="87"/>
      <c r="B55" s="3"/>
      <c r="C55" s="3"/>
      <c r="D55" s="3"/>
      <c r="E55" s="3"/>
      <c r="F55" s="3"/>
      <c r="G55" s="1"/>
      <c r="H55" s="3"/>
      <c r="I55" s="4"/>
      <c r="J55" s="4"/>
      <c r="K55" s="3"/>
    </row>
    <row r="56" spans="1:17" ht="16.5" x14ac:dyDescent="0.3">
      <c r="A56" s="87"/>
      <c r="B56" s="3"/>
      <c r="C56" s="3"/>
      <c r="D56" s="3"/>
      <c r="E56" s="3"/>
      <c r="F56" s="3"/>
      <c r="G56" s="1"/>
      <c r="H56" s="3"/>
      <c r="I56" s="4"/>
      <c r="J56" s="4"/>
      <c r="K56" s="3"/>
      <c r="N56" s="175" t="s">
        <v>73</v>
      </c>
      <c r="O56" s="176"/>
      <c r="P56" s="177"/>
    </row>
    <row r="57" spans="1:17" ht="16.5" x14ac:dyDescent="0.3">
      <c r="A57" s="87"/>
      <c r="B57" s="3"/>
      <c r="C57" s="3"/>
      <c r="D57" s="3"/>
      <c r="E57" s="3"/>
      <c r="F57" s="3"/>
      <c r="G57" s="1"/>
      <c r="H57" s="3"/>
      <c r="I57" s="4"/>
      <c r="J57" s="4"/>
      <c r="K57" s="3"/>
      <c r="N57" s="50" t="s">
        <v>86</v>
      </c>
      <c r="O57" s="43" t="s">
        <v>25</v>
      </c>
      <c r="P57" s="51" t="s">
        <v>90</v>
      </c>
      <c r="Q57" s="127" t="s">
        <v>136</v>
      </c>
    </row>
    <row r="58" spans="1:17" ht="16.5" x14ac:dyDescent="0.3">
      <c r="A58" s="87"/>
      <c r="B58" s="3"/>
      <c r="C58" s="3"/>
      <c r="D58" s="3"/>
      <c r="E58" s="3"/>
      <c r="F58" s="3"/>
      <c r="G58" s="1"/>
      <c r="H58" s="3"/>
      <c r="I58" s="111"/>
      <c r="J58" s="111"/>
      <c r="K58" s="3"/>
      <c r="L58" s="91">
        <v>39800</v>
      </c>
      <c r="N58" s="50" t="s">
        <v>85</v>
      </c>
      <c r="O58" s="43" t="s">
        <v>26</v>
      </c>
      <c r="P58" s="51" t="s">
        <v>91</v>
      </c>
      <c r="Q58" s="127" t="s">
        <v>141</v>
      </c>
    </row>
    <row r="59" spans="1:17" ht="16.5" x14ac:dyDescent="0.3">
      <c r="A59" s="87"/>
      <c r="B59" s="3"/>
      <c r="C59" s="3"/>
      <c r="D59" s="3"/>
      <c r="E59" s="3"/>
      <c r="F59" s="3"/>
      <c r="G59" s="1"/>
      <c r="H59" s="3"/>
      <c r="I59" s="4"/>
      <c r="J59" s="4"/>
      <c r="K59" s="3"/>
      <c r="N59" s="50" t="s">
        <v>32</v>
      </c>
      <c r="O59" s="43" t="s">
        <v>27</v>
      </c>
      <c r="P59" s="51" t="s">
        <v>92</v>
      </c>
      <c r="Q59" s="127" t="s">
        <v>137</v>
      </c>
    </row>
    <row r="60" spans="1:17" ht="16.5" x14ac:dyDescent="0.3">
      <c r="A60" s="87"/>
      <c r="B60" s="3"/>
      <c r="C60" s="3"/>
      <c r="D60" s="3"/>
      <c r="E60" s="3"/>
      <c r="F60" s="3"/>
      <c r="G60" s="1"/>
      <c r="H60" s="3"/>
      <c r="I60" s="4"/>
      <c r="J60" s="4"/>
      <c r="K60" s="3"/>
      <c r="N60" s="50" t="s">
        <v>87</v>
      </c>
      <c r="O60" s="43" t="s">
        <v>28</v>
      </c>
      <c r="P60" s="51" t="s">
        <v>93</v>
      </c>
    </row>
    <row r="61" spans="1:17" ht="16.5" x14ac:dyDescent="0.3">
      <c r="A61" s="74"/>
      <c r="B61" s="3"/>
      <c r="C61" s="3"/>
      <c r="D61" s="3"/>
      <c r="E61" s="3"/>
      <c r="F61" s="3"/>
      <c r="G61" s="1"/>
      <c r="H61" s="3"/>
      <c r="I61" s="4"/>
      <c r="J61" s="4"/>
      <c r="K61" s="3"/>
      <c r="N61" s="50" t="s">
        <v>88</v>
      </c>
      <c r="O61" s="43" t="s">
        <v>98</v>
      </c>
      <c r="P61" s="51" t="s">
        <v>94</v>
      </c>
    </row>
    <row r="62" spans="1:17" ht="16.5" x14ac:dyDescent="0.3">
      <c r="A62" s="74"/>
      <c r="B62" s="3"/>
      <c r="C62" s="3"/>
      <c r="D62" s="3"/>
      <c r="E62" s="3"/>
      <c r="F62" s="3"/>
      <c r="G62" s="1"/>
      <c r="H62" s="91"/>
      <c r="I62" s="91"/>
      <c r="J62" s="4"/>
      <c r="K62" s="3"/>
      <c r="N62" s="50" t="s">
        <v>102</v>
      </c>
      <c r="O62" s="43" t="s">
        <v>99</v>
      </c>
      <c r="P62" s="51" t="s">
        <v>95</v>
      </c>
    </row>
    <row r="63" spans="1:17" ht="16.5" x14ac:dyDescent="0.3">
      <c r="A63" s="74"/>
      <c r="B63" s="3"/>
      <c r="C63" s="3"/>
      <c r="D63" s="3"/>
      <c r="E63" s="3"/>
      <c r="F63" s="3"/>
      <c r="G63" s="1"/>
      <c r="H63" s="3"/>
      <c r="I63" s="4"/>
      <c r="J63" s="4"/>
      <c r="K63" s="3"/>
      <c r="N63" s="50" t="s">
        <v>89</v>
      </c>
      <c r="O63" s="43" t="s">
        <v>100</v>
      </c>
      <c r="P63" s="51"/>
    </row>
    <row r="64" spans="1:17" ht="16.5" x14ac:dyDescent="0.3">
      <c r="A64" s="74"/>
      <c r="B64" s="3"/>
      <c r="C64" s="3"/>
      <c r="D64" s="3"/>
      <c r="E64" s="3"/>
      <c r="F64" s="3"/>
      <c r="G64" s="1"/>
      <c r="H64" s="3"/>
      <c r="I64" s="4"/>
      <c r="J64" s="4"/>
      <c r="K64" s="3"/>
      <c r="N64" s="50" t="s">
        <v>81</v>
      </c>
      <c r="O64" s="43" t="s">
        <v>31</v>
      </c>
      <c r="P64" s="51"/>
    </row>
    <row r="65" spans="1:16" ht="16.5" x14ac:dyDescent="0.3">
      <c r="A65" s="74"/>
      <c r="B65" s="3"/>
      <c r="C65" s="3"/>
      <c r="D65" s="3"/>
      <c r="E65" s="3"/>
      <c r="F65" s="3"/>
      <c r="G65" s="1"/>
      <c r="H65" s="3"/>
      <c r="I65" s="4"/>
      <c r="J65" s="4"/>
      <c r="K65" s="3"/>
      <c r="N65" s="126" t="s">
        <v>138</v>
      </c>
      <c r="O65" s="43" t="s">
        <v>97</v>
      </c>
      <c r="P65" s="51"/>
    </row>
    <row r="66" spans="1:16" ht="17.25" thickBot="1" x14ac:dyDescent="0.35">
      <c r="A66" s="74"/>
      <c r="B66" s="3"/>
      <c r="C66" s="5"/>
      <c r="D66" s="3"/>
      <c r="E66" s="3"/>
      <c r="F66" s="3"/>
      <c r="G66" s="1"/>
      <c r="H66" s="3"/>
      <c r="I66" s="4"/>
      <c r="J66" s="4"/>
      <c r="K66" s="3"/>
      <c r="N66" s="52"/>
      <c r="O66" s="70" t="s">
        <v>101</v>
      </c>
      <c r="P66" s="53"/>
    </row>
    <row r="67" spans="1:16" ht="16.5" x14ac:dyDescent="0.3">
      <c r="A67" s="74"/>
      <c r="B67" s="3"/>
      <c r="C67" s="3"/>
      <c r="D67" s="3"/>
      <c r="E67" s="3"/>
      <c r="F67" s="3"/>
      <c r="G67" s="1"/>
      <c r="H67" s="3"/>
      <c r="I67" s="4"/>
      <c r="J67" s="4"/>
      <c r="K67" s="3"/>
      <c r="O67" s="126" t="s">
        <v>132</v>
      </c>
    </row>
    <row r="68" spans="1:16" ht="16.5" x14ac:dyDescent="0.3">
      <c r="A68" s="74"/>
      <c r="B68" s="90"/>
      <c r="C68" s="90"/>
      <c r="D68" s="3"/>
      <c r="E68" s="3"/>
      <c r="F68" s="3"/>
      <c r="G68" s="1"/>
      <c r="H68" s="91"/>
      <c r="I68" s="91"/>
      <c r="J68" s="4"/>
      <c r="K68" s="3"/>
    </row>
    <row r="69" spans="1:16" ht="16.5" x14ac:dyDescent="0.3">
      <c r="A69" s="74"/>
      <c r="B69" s="88"/>
      <c r="C69" s="88"/>
      <c r="D69" s="3"/>
      <c r="E69" s="3"/>
      <c r="F69" s="3"/>
      <c r="G69" s="1"/>
      <c r="H69" s="91"/>
      <c r="I69" s="91"/>
      <c r="J69" s="4"/>
      <c r="K69" s="3"/>
    </row>
    <row r="70" spans="1:16" ht="16.5" x14ac:dyDescent="0.3">
      <c r="A70" s="74"/>
      <c r="B70" s="3"/>
      <c r="C70" s="3"/>
      <c r="D70" s="3"/>
      <c r="E70" s="3"/>
      <c r="F70" s="3"/>
      <c r="G70" s="1"/>
      <c r="H70" s="3"/>
      <c r="I70" s="4"/>
      <c r="J70" s="4"/>
      <c r="K70" s="3"/>
    </row>
    <row r="71" spans="1:16" ht="16.5" x14ac:dyDescent="0.3">
      <c r="A71" s="74"/>
      <c r="B71" s="88"/>
      <c r="C71" s="3"/>
      <c r="D71" s="3"/>
      <c r="E71" s="3"/>
      <c r="F71" s="3"/>
      <c r="G71" s="1"/>
      <c r="H71" s="3"/>
      <c r="I71" s="4"/>
      <c r="J71" s="4"/>
      <c r="K71" s="3"/>
    </row>
    <row r="72" spans="1:16" ht="16.5" x14ac:dyDescent="0.3">
      <c r="A72" s="74"/>
      <c r="B72" s="3"/>
      <c r="C72" s="3"/>
      <c r="D72" s="3"/>
      <c r="E72" s="3"/>
      <c r="F72" s="3"/>
      <c r="G72" s="1"/>
      <c r="H72" s="91"/>
      <c r="I72" s="4"/>
      <c r="J72" s="4"/>
      <c r="K72" s="3"/>
    </row>
    <row r="73" spans="1:16" ht="16.5" x14ac:dyDescent="0.3">
      <c r="A73" s="74"/>
      <c r="B73" s="88"/>
      <c r="C73" s="88"/>
      <c r="D73" s="3"/>
      <c r="E73" s="3"/>
      <c r="F73" s="3"/>
      <c r="G73" s="1"/>
      <c r="H73" s="91"/>
      <c r="I73" s="4"/>
      <c r="J73" s="4"/>
      <c r="K73" s="3"/>
    </row>
    <row r="74" spans="1:16" ht="16.5" x14ac:dyDescent="0.3">
      <c r="A74" s="87"/>
      <c r="B74" s="3"/>
      <c r="C74" s="3"/>
      <c r="D74" s="3"/>
      <c r="E74" s="91"/>
      <c r="F74" s="3"/>
      <c r="G74" s="1"/>
      <c r="H74" s="91"/>
      <c r="I74" s="91"/>
      <c r="J74" s="4"/>
      <c r="K74" s="3"/>
    </row>
    <row r="75" spans="1:16" ht="16.5" x14ac:dyDescent="0.3">
      <c r="A75" s="87"/>
      <c r="B75" s="3"/>
      <c r="C75" s="3"/>
      <c r="D75" s="3"/>
      <c r="E75" s="3"/>
      <c r="F75" s="3"/>
      <c r="G75" s="1"/>
      <c r="H75" s="91"/>
      <c r="I75" s="4"/>
      <c r="J75" s="4"/>
      <c r="K75" s="3"/>
    </row>
    <row r="76" spans="1:16" ht="16.5" x14ac:dyDescent="0.3">
      <c r="A76" s="87"/>
      <c r="B76" s="3"/>
      <c r="C76" s="3"/>
      <c r="D76" s="3"/>
      <c r="E76" s="3"/>
      <c r="F76" s="3"/>
      <c r="G76" s="1"/>
      <c r="H76" s="3"/>
      <c r="I76" s="4"/>
      <c r="J76" s="4"/>
      <c r="K76" s="3"/>
    </row>
    <row r="77" spans="1:16" ht="16.5" x14ac:dyDescent="0.3">
      <c r="A77" s="87"/>
      <c r="B77" s="3"/>
      <c r="C77" s="3"/>
      <c r="D77" s="3"/>
      <c r="E77" s="3"/>
      <c r="F77" s="3"/>
      <c r="G77" s="1"/>
      <c r="H77" s="3"/>
      <c r="I77" s="4"/>
      <c r="J77" s="4"/>
      <c r="K77" s="3"/>
    </row>
    <row r="78" spans="1:16" ht="16.5" x14ac:dyDescent="0.3">
      <c r="A78" s="87"/>
      <c r="B78" s="3"/>
      <c r="C78" s="3"/>
      <c r="D78" s="3"/>
      <c r="E78" s="3"/>
      <c r="F78" s="3"/>
      <c r="G78" s="1"/>
      <c r="H78" s="3"/>
      <c r="I78" s="4"/>
      <c r="J78" s="4"/>
      <c r="K78" s="3"/>
    </row>
    <row r="79" spans="1:16" ht="16.5" x14ac:dyDescent="0.3">
      <c r="A79" s="87"/>
      <c r="B79" s="3"/>
      <c r="C79" s="3"/>
      <c r="D79" s="3"/>
      <c r="E79" s="1"/>
      <c r="F79" s="3"/>
      <c r="G79" s="1"/>
      <c r="H79" s="3"/>
      <c r="I79" s="4"/>
      <c r="J79" s="4"/>
      <c r="K79" s="3"/>
    </row>
    <row r="80" spans="1:16" ht="16.5" x14ac:dyDescent="0.3">
      <c r="A80" s="87"/>
      <c r="B80" s="3"/>
      <c r="C80" s="3"/>
      <c r="D80" s="3"/>
      <c r="F80" s="3"/>
      <c r="G80" s="1"/>
      <c r="H80" s="3"/>
      <c r="I80" s="4"/>
      <c r="J80" s="4"/>
      <c r="K80" s="3"/>
    </row>
    <row r="81" spans="1:11" ht="16.5" x14ac:dyDescent="0.3">
      <c r="A81" s="87"/>
      <c r="B81" s="3"/>
      <c r="C81" s="3"/>
      <c r="D81" s="3"/>
      <c r="E81" s="3"/>
      <c r="F81" s="3"/>
      <c r="G81" s="1"/>
      <c r="H81" s="3"/>
      <c r="I81" s="4"/>
      <c r="J81" s="4"/>
      <c r="K81" s="3"/>
    </row>
    <row r="82" spans="1:11" ht="16.5" x14ac:dyDescent="0.3">
      <c r="A82" s="87"/>
      <c r="B82" s="3"/>
      <c r="C82" s="3"/>
      <c r="D82" s="3"/>
      <c r="E82" s="1"/>
      <c r="F82" s="3"/>
      <c r="G82" s="1"/>
      <c r="H82" s="3"/>
      <c r="I82" s="4"/>
      <c r="J82" s="4"/>
      <c r="K82" s="3"/>
    </row>
    <row r="83" spans="1:11" ht="16.5" x14ac:dyDescent="0.3">
      <c r="A83" s="87"/>
      <c r="B83" s="90"/>
      <c r="C83" s="90"/>
      <c r="D83" s="3"/>
      <c r="E83" s="3"/>
      <c r="F83" s="3"/>
      <c r="G83" s="1"/>
      <c r="H83" s="3"/>
      <c r="I83" s="4"/>
      <c r="J83" s="4"/>
      <c r="K83" s="3"/>
    </row>
    <row r="84" spans="1:11" ht="16.5" x14ac:dyDescent="0.3">
      <c r="A84" s="87"/>
      <c r="B84" s="3"/>
      <c r="C84" s="5"/>
      <c r="D84" s="3"/>
      <c r="E84" s="3"/>
      <c r="F84" s="3"/>
      <c r="G84" s="1"/>
      <c r="H84" s="3"/>
      <c r="I84" s="4"/>
      <c r="J84" s="4"/>
      <c r="K84" s="3"/>
    </row>
    <row r="85" spans="1:11" ht="16.5" x14ac:dyDescent="0.3">
      <c r="A85" s="87"/>
      <c r="B85" s="90"/>
      <c r="C85" s="90"/>
      <c r="D85" s="3"/>
      <c r="E85" s="3"/>
      <c r="F85" s="3"/>
      <c r="G85" s="1"/>
      <c r="H85" s="3"/>
      <c r="I85" s="4"/>
      <c r="J85" s="4"/>
      <c r="K85" s="3"/>
    </row>
    <row r="86" spans="1:11" ht="16.5" x14ac:dyDescent="0.3">
      <c r="A86" s="87"/>
      <c r="B86" s="3"/>
      <c r="C86" s="3"/>
      <c r="D86" s="3"/>
      <c r="E86" s="3"/>
      <c r="F86" s="3"/>
      <c r="G86" s="1"/>
      <c r="H86" s="3"/>
      <c r="I86" s="4"/>
      <c r="J86" s="4"/>
      <c r="K86" s="3"/>
    </row>
    <row r="87" spans="1:11" ht="16.5" x14ac:dyDescent="0.3">
      <c r="A87" s="87"/>
      <c r="B87" s="3"/>
      <c r="C87" s="3"/>
      <c r="D87" s="3"/>
      <c r="E87" s="3"/>
      <c r="F87" s="3"/>
      <c r="G87" s="1"/>
      <c r="H87" s="3"/>
      <c r="I87" s="4"/>
      <c r="J87" s="4"/>
      <c r="K87" s="3"/>
    </row>
    <row r="88" spans="1:11" ht="16.5" x14ac:dyDescent="0.3">
      <c r="A88" s="87"/>
      <c r="B88" s="3"/>
      <c r="C88" s="3"/>
      <c r="D88" s="3"/>
      <c r="E88" s="3"/>
      <c r="F88" s="3"/>
      <c r="G88" s="1"/>
      <c r="H88" s="3"/>
      <c r="I88" s="4"/>
      <c r="J88" s="4"/>
      <c r="K88" s="3"/>
    </row>
    <row r="89" spans="1:11" ht="16.5" x14ac:dyDescent="0.3">
      <c r="A89" s="87"/>
      <c r="B89" s="3"/>
      <c r="C89" s="5"/>
      <c r="D89" s="3"/>
      <c r="E89" s="3"/>
      <c r="F89" s="3"/>
      <c r="G89" s="1"/>
      <c r="H89" s="3"/>
      <c r="I89" s="4"/>
      <c r="J89" s="4"/>
      <c r="K89" s="3"/>
    </row>
    <row r="90" spans="1:11" ht="16.5" x14ac:dyDescent="0.3">
      <c r="A90" s="87"/>
      <c r="B90" s="3"/>
      <c r="C90" s="3"/>
      <c r="D90" s="3"/>
      <c r="E90" s="3"/>
      <c r="F90" s="3"/>
      <c r="G90" s="1"/>
      <c r="H90" s="3"/>
      <c r="I90" s="4"/>
      <c r="J90" s="4"/>
      <c r="K90" s="3"/>
    </row>
    <row r="91" spans="1:11" ht="16.5" x14ac:dyDescent="0.3">
      <c r="A91" s="87"/>
      <c r="B91" s="3"/>
      <c r="C91" s="3"/>
      <c r="D91" s="3"/>
      <c r="E91" s="3"/>
      <c r="F91" s="3"/>
      <c r="G91" s="1"/>
      <c r="H91" s="3"/>
      <c r="I91" s="4"/>
      <c r="J91" s="4"/>
      <c r="K91" s="3"/>
    </row>
    <row r="92" spans="1:11" ht="16.5" x14ac:dyDescent="0.3">
      <c r="A92" s="87"/>
      <c r="B92" s="3"/>
      <c r="C92" s="3"/>
      <c r="D92" s="3"/>
      <c r="E92" s="3"/>
      <c r="F92" s="3"/>
      <c r="G92" s="1"/>
      <c r="H92" s="3"/>
      <c r="I92" s="4"/>
      <c r="J92" s="4"/>
      <c r="K92" s="3"/>
    </row>
    <row r="93" spans="1:11" ht="16.5" x14ac:dyDescent="0.3">
      <c r="A93" s="87"/>
      <c r="B93" s="3"/>
      <c r="C93" s="3"/>
      <c r="D93" s="3"/>
      <c r="E93" s="3"/>
      <c r="F93" s="3"/>
      <c r="G93" s="1"/>
      <c r="H93" s="3"/>
      <c r="I93" s="4"/>
      <c r="J93" s="4"/>
      <c r="K93" s="3"/>
    </row>
    <row r="94" spans="1:11" ht="16.5" x14ac:dyDescent="0.3">
      <c r="A94" s="87"/>
      <c r="B94" s="3"/>
      <c r="C94" s="3"/>
      <c r="D94" s="3"/>
      <c r="E94" s="3"/>
      <c r="F94" s="3"/>
      <c r="G94" s="1"/>
      <c r="H94" s="3"/>
      <c r="I94" s="4"/>
      <c r="J94" s="4"/>
      <c r="K94" s="3"/>
    </row>
    <row r="95" spans="1:11" ht="16.5" x14ac:dyDescent="0.3">
      <c r="A95" s="87"/>
      <c r="B95" s="3"/>
      <c r="C95" s="3"/>
      <c r="D95" s="3"/>
      <c r="E95" s="3"/>
      <c r="F95" s="3"/>
      <c r="G95" s="1"/>
      <c r="H95" s="3"/>
      <c r="I95" s="4"/>
      <c r="J95" s="4"/>
      <c r="K95" s="3"/>
    </row>
    <row r="96" spans="1:11" ht="16.5" x14ac:dyDescent="0.3">
      <c r="A96" s="87"/>
      <c r="B96" s="3"/>
      <c r="C96" s="3"/>
      <c r="D96" s="3"/>
      <c r="E96" s="3"/>
      <c r="F96" s="3"/>
      <c r="G96" s="1"/>
      <c r="H96" s="3"/>
      <c r="I96" s="4"/>
      <c r="J96" s="4"/>
      <c r="K96" s="3"/>
    </row>
    <row r="97" spans="1:11" ht="16.5" x14ac:dyDescent="0.3">
      <c r="A97" s="87"/>
      <c r="B97" s="3"/>
      <c r="C97" s="3"/>
      <c r="D97" s="3"/>
      <c r="E97" s="3"/>
      <c r="F97" s="3"/>
      <c r="G97" s="1"/>
      <c r="H97" s="3"/>
      <c r="I97" s="4"/>
      <c r="J97" s="4"/>
      <c r="K97" s="3"/>
    </row>
    <row r="98" spans="1:11" ht="16.5" x14ac:dyDescent="0.3">
      <c r="A98" s="87"/>
      <c r="B98" s="3"/>
      <c r="C98" s="3"/>
      <c r="D98" s="3"/>
      <c r="E98" s="3"/>
      <c r="F98" s="3"/>
      <c r="G98" s="1"/>
      <c r="H98" s="3"/>
      <c r="I98" s="4"/>
      <c r="J98" s="4"/>
      <c r="K98" s="3"/>
    </row>
    <row r="99" spans="1:11" ht="16.5" x14ac:dyDescent="0.3">
      <c r="A99" s="87"/>
      <c r="B99" s="3"/>
      <c r="C99" s="3"/>
      <c r="D99" s="3"/>
      <c r="E99" s="3"/>
      <c r="F99" s="3"/>
      <c r="G99" s="1"/>
      <c r="H99" s="3"/>
      <c r="I99" s="4"/>
      <c r="J99" s="4"/>
      <c r="K99" s="3"/>
    </row>
    <row r="100" spans="1:11" ht="16.5" x14ac:dyDescent="0.3">
      <c r="A100" s="87"/>
      <c r="B100" s="88"/>
      <c r="C100" s="88"/>
      <c r="D100" s="3"/>
      <c r="E100" s="3"/>
      <c r="F100" s="3"/>
      <c r="G100" s="1"/>
      <c r="H100" s="3"/>
      <c r="I100" s="4"/>
      <c r="J100" s="4"/>
      <c r="K100" s="3"/>
    </row>
    <row r="101" spans="1:11" ht="16.5" x14ac:dyDescent="0.3">
      <c r="A101" s="87"/>
      <c r="B101" s="3"/>
      <c r="C101" s="3"/>
      <c r="D101" s="3"/>
      <c r="E101" s="3"/>
      <c r="F101" s="3"/>
      <c r="G101" s="1"/>
      <c r="H101" s="3"/>
      <c r="I101" s="4"/>
      <c r="J101" s="4"/>
      <c r="K101" s="3"/>
    </row>
    <row r="102" spans="1:11" ht="16.5" x14ac:dyDescent="0.3">
      <c r="A102" s="87"/>
      <c r="B102" s="3"/>
      <c r="C102" s="5"/>
      <c r="D102" s="3"/>
      <c r="E102" s="3"/>
      <c r="F102" s="3"/>
      <c r="G102" s="1"/>
      <c r="H102" s="3"/>
      <c r="I102" s="4"/>
      <c r="J102" s="4"/>
      <c r="K102" s="3"/>
    </row>
    <row r="103" spans="1:11" ht="16.5" x14ac:dyDescent="0.3">
      <c r="A103" s="87"/>
      <c r="B103" s="3"/>
      <c r="C103" s="3"/>
      <c r="D103" s="3"/>
      <c r="E103" s="3"/>
      <c r="F103" s="3"/>
      <c r="G103" s="1"/>
      <c r="H103" s="3"/>
      <c r="I103" s="4"/>
      <c r="J103" s="4"/>
      <c r="K103" s="3"/>
    </row>
    <row r="104" spans="1:11" ht="16.5" x14ac:dyDescent="0.3">
      <c r="A104" s="87"/>
      <c r="B104" s="3"/>
      <c r="C104" s="3"/>
      <c r="D104" s="3"/>
      <c r="E104" s="3"/>
      <c r="F104" s="3"/>
      <c r="G104" s="1"/>
      <c r="H104" s="3"/>
      <c r="I104" s="4"/>
      <c r="J104" s="4"/>
      <c r="K104" s="3"/>
    </row>
    <row r="105" spans="1:11" ht="16.5" x14ac:dyDescent="0.3">
      <c r="A105" s="87"/>
      <c r="B105" s="3"/>
      <c r="C105" s="3"/>
      <c r="D105" s="3"/>
      <c r="E105" s="3"/>
      <c r="F105" s="3"/>
      <c r="G105" s="1"/>
      <c r="H105" s="3"/>
      <c r="I105" s="4"/>
      <c r="J105" s="4"/>
      <c r="K105" s="3"/>
    </row>
    <row r="106" spans="1:11" ht="16.5" x14ac:dyDescent="0.3">
      <c r="A106" s="87"/>
      <c r="B106" s="3"/>
      <c r="C106" s="3"/>
      <c r="D106" s="3"/>
      <c r="E106" s="3"/>
      <c r="F106" s="3"/>
      <c r="G106" s="1"/>
      <c r="H106" s="3"/>
      <c r="I106" s="4"/>
      <c r="J106" s="4"/>
      <c r="K106" s="3"/>
    </row>
    <row r="107" spans="1:11" ht="16.5" x14ac:dyDescent="0.3">
      <c r="A107" s="87"/>
      <c r="B107" s="3"/>
      <c r="C107" s="5"/>
      <c r="D107" s="3"/>
      <c r="E107" s="3"/>
      <c r="F107" s="3"/>
      <c r="G107" s="1"/>
      <c r="H107" s="3"/>
      <c r="I107" s="4"/>
      <c r="J107" s="4"/>
      <c r="K107" s="3"/>
    </row>
    <row r="108" spans="1:11" ht="16.5" x14ac:dyDescent="0.3">
      <c r="A108" s="87"/>
      <c r="B108" s="3"/>
      <c r="C108" s="3"/>
      <c r="D108" s="3"/>
      <c r="E108" s="3"/>
      <c r="F108" s="3"/>
      <c r="G108" s="1"/>
      <c r="H108" s="91"/>
      <c r="I108" s="4"/>
      <c r="J108" s="4"/>
      <c r="K108" s="3"/>
    </row>
    <row r="109" spans="1:11" ht="16.5" x14ac:dyDescent="0.3">
      <c r="A109" s="87"/>
      <c r="B109" s="3"/>
      <c r="C109" s="3"/>
      <c r="D109" s="3"/>
      <c r="E109" s="3"/>
      <c r="F109" s="3"/>
      <c r="G109" s="1"/>
      <c r="H109" s="3"/>
      <c r="I109" s="4"/>
      <c r="J109" s="4"/>
      <c r="K109" s="3"/>
    </row>
    <row r="110" spans="1:11" ht="16.5" x14ac:dyDescent="0.3">
      <c r="A110" s="87"/>
      <c r="B110" s="88"/>
      <c r="C110" s="88"/>
      <c r="D110" s="3"/>
      <c r="E110" s="3"/>
      <c r="F110" s="3"/>
      <c r="G110" s="1"/>
      <c r="H110" s="3"/>
      <c r="I110" s="4"/>
      <c r="J110" s="4"/>
      <c r="K110" s="3"/>
    </row>
    <row r="111" spans="1:11" ht="16.5" x14ac:dyDescent="0.3">
      <c r="A111" s="87"/>
      <c r="B111" s="91"/>
      <c r="C111" s="91"/>
      <c r="D111" s="3"/>
      <c r="E111" s="3"/>
      <c r="F111" s="3"/>
      <c r="G111" s="1"/>
      <c r="H111" s="3"/>
      <c r="I111" s="4"/>
      <c r="J111" s="4"/>
      <c r="K111" s="3"/>
    </row>
    <row r="112" spans="1:11" ht="16.5" x14ac:dyDescent="0.3">
      <c r="A112" s="87"/>
      <c r="B112" s="3"/>
      <c r="C112" s="3"/>
      <c r="D112" s="3"/>
      <c r="E112" s="3"/>
      <c r="F112" s="3"/>
      <c r="G112" s="1"/>
      <c r="H112" s="3"/>
      <c r="I112" s="4"/>
      <c r="J112" s="4"/>
      <c r="K112" s="3"/>
    </row>
    <row r="113" spans="1:11" ht="16.5" x14ac:dyDescent="0.3">
      <c r="A113" s="87"/>
      <c r="B113" s="3"/>
      <c r="C113" s="3"/>
      <c r="D113" s="3"/>
      <c r="E113" s="3"/>
      <c r="F113" s="3"/>
      <c r="G113" s="1"/>
      <c r="H113" s="3"/>
      <c r="I113" s="4"/>
      <c r="J113" s="4"/>
      <c r="K113" s="3"/>
    </row>
    <row r="114" spans="1:11" ht="16.5" x14ac:dyDescent="0.3">
      <c r="A114" s="87"/>
      <c r="B114" s="3"/>
      <c r="C114" s="3"/>
      <c r="D114" s="3"/>
      <c r="E114" s="3"/>
      <c r="F114" s="3"/>
      <c r="G114" s="1"/>
      <c r="H114" s="3"/>
      <c r="I114" s="4"/>
      <c r="J114" s="4"/>
      <c r="K114" s="3"/>
    </row>
    <row r="115" spans="1:11" ht="16.5" x14ac:dyDescent="0.3">
      <c r="A115" s="87"/>
      <c r="B115" s="3"/>
      <c r="C115" s="3"/>
      <c r="D115" s="3"/>
      <c r="E115" s="3"/>
      <c r="F115" s="3"/>
      <c r="G115" s="110"/>
      <c r="H115" s="91"/>
      <c r="I115" s="111"/>
      <c r="J115" s="4"/>
      <c r="K115" s="3"/>
    </row>
    <row r="116" spans="1:11" ht="16.5" x14ac:dyDescent="0.3">
      <c r="A116" s="87"/>
      <c r="B116" s="3"/>
      <c r="C116" s="3"/>
      <c r="D116" s="3"/>
      <c r="E116" s="3"/>
      <c r="F116" s="3"/>
      <c r="G116" s="1"/>
      <c r="H116" s="3"/>
      <c r="I116" s="4"/>
      <c r="J116" s="4"/>
      <c r="K116" s="3"/>
    </row>
    <row r="117" spans="1:11" ht="16.5" x14ac:dyDescent="0.3">
      <c r="A117" s="87"/>
      <c r="B117" s="3"/>
      <c r="C117" s="3"/>
      <c r="D117" s="3"/>
      <c r="E117" s="3"/>
      <c r="F117" s="3"/>
      <c r="G117" s="110"/>
      <c r="H117" s="91"/>
      <c r="I117" s="111"/>
      <c r="J117" s="4"/>
      <c r="K117" s="3"/>
    </row>
    <row r="118" spans="1:11" ht="16.5" x14ac:dyDescent="0.3">
      <c r="A118" s="87"/>
      <c r="B118" s="3"/>
      <c r="C118" s="3"/>
      <c r="D118" s="3"/>
      <c r="E118" s="3"/>
      <c r="F118" s="3"/>
      <c r="G118" s="110"/>
      <c r="H118" s="91"/>
      <c r="I118" s="111"/>
      <c r="J118" s="4"/>
      <c r="K118" s="3"/>
    </row>
    <row r="119" spans="1:11" ht="16.5" x14ac:dyDescent="0.3">
      <c r="A119" s="87"/>
      <c r="B119" s="3"/>
      <c r="C119" s="3"/>
      <c r="D119" s="3"/>
      <c r="E119" s="3"/>
      <c r="F119" s="3"/>
      <c r="G119" s="1"/>
      <c r="H119" s="91"/>
      <c r="I119" s="4"/>
      <c r="J119" s="4"/>
      <c r="K119" s="3"/>
    </row>
    <row r="120" spans="1:11" ht="16.5" x14ac:dyDescent="0.3">
      <c r="A120" s="87"/>
      <c r="B120" s="3"/>
      <c r="C120" s="3"/>
      <c r="D120" s="3"/>
      <c r="E120" s="3"/>
      <c r="F120" s="3"/>
      <c r="G120" s="1"/>
      <c r="H120" s="91"/>
      <c r="I120" s="4"/>
      <c r="J120" s="4"/>
      <c r="K120" s="3"/>
    </row>
    <row r="121" spans="1:11" ht="16.5" x14ac:dyDescent="0.3">
      <c r="A121" s="87"/>
      <c r="B121" s="3"/>
      <c r="C121" s="3"/>
      <c r="D121" s="116"/>
      <c r="E121" s="3"/>
      <c r="F121" s="3"/>
      <c r="G121" s="1"/>
      <c r="H121" s="3"/>
      <c r="I121" s="4"/>
      <c r="J121" s="4"/>
      <c r="K121" s="3"/>
    </row>
    <row r="122" spans="1:11" ht="16.5" x14ac:dyDescent="0.3">
      <c r="A122" s="87"/>
      <c r="B122" s="3"/>
      <c r="C122" s="3"/>
      <c r="D122" s="3"/>
      <c r="E122" s="3"/>
      <c r="F122" s="3"/>
      <c r="G122" s="1"/>
      <c r="H122" s="3"/>
      <c r="I122" s="4"/>
      <c r="J122" s="4"/>
      <c r="K122" s="3"/>
    </row>
    <row r="123" spans="1:11" ht="16.5" x14ac:dyDescent="0.3">
      <c r="A123" s="87"/>
      <c r="B123" s="3"/>
      <c r="C123" s="3"/>
      <c r="D123" s="3"/>
      <c r="E123" s="3"/>
      <c r="F123" s="3"/>
      <c r="G123" s="1"/>
      <c r="H123" s="3"/>
      <c r="I123" s="3"/>
      <c r="J123" s="4"/>
      <c r="K123" s="3"/>
    </row>
    <row r="124" spans="1:11" ht="16.5" x14ac:dyDescent="0.3">
      <c r="A124" s="87"/>
      <c r="B124" s="3"/>
      <c r="C124" s="3"/>
      <c r="D124" s="3"/>
      <c r="E124" s="3"/>
      <c r="F124" s="3"/>
      <c r="G124" s="1"/>
      <c r="H124" s="3"/>
      <c r="I124" s="3"/>
      <c r="J124" s="4"/>
      <c r="K124" s="3"/>
    </row>
    <row r="125" spans="1:11" ht="16.5" x14ac:dyDescent="0.3">
      <c r="A125" s="87"/>
      <c r="B125" s="3"/>
      <c r="C125" s="3"/>
      <c r="D125" s="3"/>
      <c r="E125" s="3"/>
      <c r="F125" s="3"/>
      <c r="G125" s="1"/>
      <c r="H125" s="3"/>
      <c r="I125" s="3"/>
      <c r="J125" s="4"/>
      <c r="K125" s="3"/>
    </row>
    <row r="126" spans="1:11" ht="16.5" x14ac:dyDescent="0.3">
      <c r="A126" s="87"/>
      <c r="B126" s="3"/>
      <c r="C126" s="3"/>
      <c r="D126" s="3"/>
      <c r="E126" s="3"/>
      <c r="F126" s="3"/>
      <c r="G126" s="1"/>
      <c r="H126" s="3"/>
      <c r="I126" s="3"/>
      <c r="J126" s="4"/>
      <c r="K126" s="3"/>
    </row>
    <row r="127" spans="1:11" ht="16.5" x14ac:dyDescent="0.3">
      <c r="A127" s="87"/>
      <c r="B127" s="3"/>
      <c r="C127" s="5"/>
      <c r="D127" s="3"/>
      <c r="E127" s="3"/>
      <c r="F127" s="3"/>
      <c r="G127" s="1"/>
      <c r="H127" s="3"/>
      <c r="I127" s="3"/>
      <c r="J127" s="4"/>
      <c r="K127" s="3"/>
    </row>
    <row r="128" spans="1:11" ht="16.5" x14ac:dyDescent="0.3">
      <c r="A128" s="87"/>
      <c r="B128" s="3"/>
      <c r="C128" s="3"/>
      <c r="D128" s="3"/>
      <c r="E128" s="3"/>
      <c r="F128" s="3"/>
      <c r="G128" s="1"/>
      <c r="H128" s="3"/>
      <c r="I128" s="3"/>
      <c r="J128" s="4"/>
      <c r="K128" s="3"/>
    </row>
    <row r="129" spans="1:11" ht="16.5" x14ac:dyDescent="0.3">
      <c r="A129" s="87"/>
      <c r="B129" s="3"/>
      <c r="C129" s="3"/>
      <c r="D129" s="3"/>
      <c r="E129" s="3"/>
      <c r="F129" s="3"/>
      <c r="G129" s="1"/>
      <c r="H129" s="3"/>
      <c r="I129" s="4"/>
      <c r="J129" s="4"/>
      <c r="K129" s="3"/>
    </row>
    <row r="130" spans="1:11" ht="16.5" x14ac:dyDescent="0.3">
      <c r="A130" s="87"/>
      <c r="B130" s="3"/>
      <c r="C130" s="3"/>
      <c r="D130" s="3"/>
      <c r="E130" s="3"/>
      <c r="F130" s="3"/>
      <c r="G130" s="1"/>
      <c r="H130" s="3"/>
      <c r="I130" s="3"/>
      <c r="J130" s="4"/>
      <c r="K130" s="3"/>
    </row>
    <row r="131" spans="1:11" ht="16.5" x14ac:dyDescent="0.3">
      <c r="A131" s="87"/>
      <c r="B131" s="3"/>
      <c r="C131" s="3"/>
      <c r="D131" s="3"/>
      <c r="E131" s="3"/>
      <c r="F131" s="3"/>
      <c r="G131" s="1"/>
      <c r="H131" s="91"/>
      <c r="I131" s="4"/>
      <c r="J131" s="4"/>
      <c r="K131" s="3"/>
    </row>
    <row r="132" spans="1:11" ht="16.5" x14ac:dyDescent="0.3">
      <c r="A132" s="87"/>
      <c r="B132" s="3"/>
      <c r="C132" s="3"/>
      <c r="D132" s="3"/>
      <c r="E132" s="3"/>
      <c r="F132" s="3"/>
      <c r="G132" s="1"/>
      <c r="H132" s="91"/>
      <c r="I132" s="4"/>
      <c r="J132" s="4"/>
      <c r="K132" s="3"/>
    </row>
    <row r="133" spans="1:11" ht="16.5" x14ac:dyDescent="0.3">
      <c r="A133" s="87"/>
      <c r="B133" s="3"/>
      <c r="C133" s="3"/>
      <c r="D133" s="3"/>
      <c r="E133" s="3"/>
      <c r="F133" s="3"/>
      <c r="G133" s="1"/>
      <c r="H133" s="3"/>
      <c r="I133" s="4"/>
      <c r="J133" s="4"/>
      <c r="K133" s="3"/>
    </row>
    <row r="134" spans="1:11" ht="16.5" x14ac:dyDescent="0.3">
      <c r="A134" s="87"/>
      <c r="B134" s="3"/>
      <c r="C134" s="3"/>
      <c r="D134" s="3"/>
      <c r="E134" s="3"/>
      <c r="F134" s="3"/>
      <c r="G134" s="1"/>
      <c r="H134" s="3"/>
      <c r="I134" s="4"/>
      <c r="J134" s="4"/>
      <c r="K134" s="3"/>
    </row>
    <row r="135" spans="1:11" ht="16.5" x14ac:dyDescent="0.3">
      <c r="A135" s="87"/>
      <c r="B135" s="3"/>
      <c r="C135" s="3"/>
      <c r="D135" s="3"/>
      <c r="E135" s="3"/>
      <c r="F135" s="3"/>
      <c r="G135" s="1"/>
      <c r="H135" s="3"/>
      <c r="I135" s="4"/>
      <c r="J135" s="4"/>
      <c r="K135" s="3"/>
    </row>
    <row r="136" spans="1:11" ht="16.5" x14ac:dyDescent="0.3">
      <c r="A136" s="87"/>
      <c r="B136" s="3"/>
      <c r="C136" s="5"/>
      <c r="D136" s="3"/>
      <c r="E136" s="3"/>
      <c r="F136" s="3"/>
      <c r="G136" s="1"/>
      <c r="H136" s="3"/>
      <c r="I136" s="4"/>
      <c r="J136" s="4"/>
      <c r="K136" s="3"/>
    </row>
    <row r="137" spans="1:11" ht="16.5" x14ac:dyDescent="0.3">
      <c r="A137" s="87"/>
      <c r="B137" s="3"/>
      <c r="C137" s="3"/>
      <c r="D137" s="3"/>
      <c r="E137" s="3"/>
      <c r="F137" s="3"/>
      <c r="G137" s="1"/>
      <c r="H137" s="3"/>
      <c r="I137" s="4"/>
      <c r="J137" s="4"/>
      <c r="K137" s="3"/>
    </row>
    <row r="138" spans="1:11" ht="16.5" x14ac:dyDescent="0.3">
      <c r="A138" s="87"/>
      <c r="B138" s="3"/>
      <c r="C138" s="3"/>
      <c r="D138" s="3"/>
      <c r="E138" s="3"/>
      <c r="F138" s="3"/>
      <c r="G138" s="1"/>
      <c r="H138" s="3"/>
      <c r="I138" s="4"/>
      <c r="J138" s="4"/>
      <c r="K138" s="3"/>
    </row>
    <row r="139" spans="1:11" ht="16.5" x14ac:dyDescent="0.3">
      <c r="A139" s="87"/>
      <c r="B139" s="3"/>
      <c r="C139" s="3"/>
      <c r="D139" s="3"/>
      <c r="E139" s="3"/>
      <c r="F139" s="3"/>
      <c r="G139" s="1"/>
      <c r="H139" s="3"/>
      <c r="I139" s="4"/>
      <c r="J139" s="4"/>
      <c r="K139" s="3"/>
    </row>
    <row r="140" spans="1:11" ht="16.5" x14ac:dyDescent="0.3">
      <c r="A140" s="87"/>
      <c r="B140" s="3"/>
      <c r="C140" s="3"/>
      <c r="D140" s="3"/>
      <c r="E140" s="3"/>
      <c r="F140" s="3"/>
      <c r="G140" s="1"/>
      <c r="H140" s="3"/>
      <c r="I140" s="4"/>
      <c r="J140" s="4"/>
      <c r="K140" s="3"/>
    </row>
    <row r="141" spans="1:11" ht="16.5" x14ac:dyDescent="0.3">
      <c r="A141" s="87"/>
      <c r="B141" s="3"/>
      <c r="C141" s="3"/>
      <c r="D141" s="3"/>
      <c r="E141" s="91"/>
      <c r="F141" s="3"/>
      <c r="G141" s="1"/>
      <c r="H141" s="3"/>
      <c r="I141" s="4"/>
      <c r="J141" s="4"/>
      <c r="K141" s="3"/>
    </row>
    <row r="142" spans="1:11" ht="16.5" x14ac:dyDescent="0.3">
      <c r="A142" s="87"/>
      <c r="B142" s="3"/>
      <c r="C142" s="3"/>
      <c r="D142" s="3"/>
      <c r="E142" s="3"/>
      <c r="F142" s="3"/>
      <c r="G142" s="1"/>
      <c r="H142" s="3"/>
      <c r="I142" s="4"/>
      <c r="J142" s="4"/>
      <c r="K142" s="3"/>
    </row>
    <row r="143" spans="1:11" ht="16.5" x14ac:dyDescent="0.3">
      <c r="A143" s="87"/>
      <c r="B143" s="3"/>
      <c r="C143" s="3"/>
      <c r="D143" s="3"/>
      <c r="E143" s="3"/>
      <c r="F143" s="3"/>
      <c r="G143" s="1"/>
      <c r="H143" s="3"/>
      <c r="I143" s="4"/>
      <c r="J143" s="4"/>
      <c r="K143" s="3"/>
    </row>
    <row r="144" spans="1:11" ht="16.5" x14ac:dyDescent="0.3">
      <c r="A144" s="87"/>
      <c r="B144" s="3"/>
      <c r="C144" s="3"/>
      <c r="D144" s="3"/>
      <c r="E144" s="3"/>
      <c r="F144" s="3"/>
      <c r="G144" s="110"/>
      <c r="H144" s="91"/>
      <c r="I144" s="111"/>
      <c r="J144" s="4"/>
      <c r="K144" s="3"/>
    </row>
    <row r="145" spans="1:11" ht="16.5" x14ac:dyDescent="0.3">
      <c r="A145" s="87"/>
      <c r="B145" s="3"/>
      <c r="C145" s="3"/>
      <c r="D145" s="3"/>
      <c r="E145" s="3"/>
      <c r="F145" s="3"/>
      <c r="G145" s="1"/>
      <c r="H145" s="3"/>
      <c r="I145" s="4"/>
      <c r="J145" s="4"/>
      <c r="K145" s="3"/>
    </row>
    <row r="146" spans="1:11" ht="16.5" x14ac:dyDescent="0.3">
      <c r="A146" s="87"/>
      <c r="B146" s="3"/>
      <c r="C146" s="3"/>
      <c r="D146" s="3"/>
      <c r="E146" s="3"/>
      <c r="F146" s="3"/>
      <c r="G146" s="110"/>
      <c r="H146" s="91"/>
      <c r="I146" s="111"/>
      <c r="J146" s="4"/>
      <c r="K146" s="3"/>
    </row>
    <row r="147" spans="1:11" ht="16.5" x14ac:dyDescent="0.3">
      <c r="A147" s="87"/>
      <c r="B147" s="3"/>
      <c r="C147" s="3"/>
      <c r="D147" s="3"/>
      <c r="E147" s="3"/>
      <c r="F147" s="3"/>
      <c r="G147" s="1"/>
      <c r="H147" s="3"/>
      <c r="I147" s="4"/>
      <c r="J147" s="4"/>
      <c r="K147" s="3"/>
    </row>
    <row r="148" spans="1:11" ht="16.5" x14ac:dyDescent="0.3">
      <c r="A148" s="87"/>
      <c r="B148" s="3"/>
      <c r="C148" s="3"/>
      <c r="D148" s="3"/>
      <c r="E148" s="3"/>
      <c r="F148" s="3"/>
      <c r="G148" s="110"/>
      <c r="H148" s="91"/>
      <c r="I148" s="111"/>
      <c r="J148" s="4"/>
      <c r="K148" s="3"/>
    </row>
    <row r="149" spans="1:11" ht="16.5" x14ac:dyDescent="0.3">
      <c r="A149" s="87"/>
      <c r="B149" s="3"/>
      <c r="C149" s="3"/>
      <c r="D149" s="3"/>
      <c r="E149" s="3"/>
      <c r="F149" s="3"/>
      <c r="G149" s="1"/>
      <c r="H149" s="3"/>
      <c r="I149" s="4"/>
      <c r="J149" s="4"/>
      <c r="K149" s="3"/>
    </row>
    <row r="150" spans="1:11" ht="16.5" x14ac:dyDescent="0.3">
      <c r="A150" s="87"/>
      <c r="B150" s="3"/>
      <c r="C150" s="3"/>
      <c r="D150" s="3"/>
      <c r="E150" s="3"/>
      <c r="F150" s="3"/>
      <c r="G150" s="1"/>
      <c r="H150" s="3"/>
      <c r="I150" s="4"/>
      <c r="J150" s="4"/>
      <c r="K150" s="3"/>
    </row>
    <row r="151" spans="1:11" ht="16.5" x14ac:dyDescent="0.3">
      <c r="A151" s="87"/>
      <c r="B151" s="3"/>
      <c r="C151" s="3"/>
      <c r="D151" s="3"/>
      <c r="E151" s="3"/>
      <c r="F151" s="3"/>
      <c r="G151" s="1"/>
      <c r="H151" s="3"/>
      <c r="I151" s="4"/>
      <c r="J151" s="4"/>
      <c r="K151" s="3"/>
    </row>
    <row r="152" spans="1:11" ht="16.5" x14ac:dyDescent="0.3">
      <c r="A152" s="87"/>
      <c r="B152" s="3"/>
      <c r="C152" s="3"/>
      <c r="D152" s="3"/>
      <c r="E152" s="3"/>
      <c r="F152" s="3"/>
      <c r="G152" s="1"/>
      <c r="H152" s="3"/>
      <c r="I152" s="4"/>
      <c r="J152" s="4"/>
      <c r="K152" s="3"/>
    </row>
    <row r="153" spans="1:11" ht="16.5" x14ac:dyDescent="0.3">
      <c r="A153" s="87"/>
      <c r="B153" s="3"/>
      <c r="C153" s="3"/>
      <c r="D153" s="3"/>
      <c r="E153" s="3"/>
      <c r="F153" s="3"/>
      <c r="G153" s="1"/>
      <c r="H153" s="91"/>
      <c r="I153" s="4"/>
      <c r="J153" s="4"/>
      <c r="K153" s="3"/>
    </row>
    <row r="154" spans="1:11" ht="16.5" x14ac:dyDescent="0.3">
      <c r="A154" s="87"/>
      <c r="B154" s="3"/>
      <c r="C154" s="3"/>
      <c r="D154" s="3"/>
      <c r="E154" s="3"/>
      <c r="F154" s="3"/>
      <c r="G154" s="1"/>
      <c r="H154" s="91"/>
      <c r="I154" s="4"/>
      <c r="J154" s="4"/>
      <c r="K154" s="3"/>
    </row>
    <row r="155" spans="1:11" ht="16.5" x14ac:dyDescent="0.3">
      <c r="A155" s="87"/>
      <c r="B155" s="3"/>
      <c r="C155" s="5"/>
      <c r="D155" s="3"/>
      <c r="E155" s="3"/>
      <c r="F155" s="3"/>
      <c r="G155" s="1"/>
      <c r="H155" s="91"/>
      <c r="I155" s="4"/>
      <c r="J155" s="4"/>
      <c r="K155" s="3"/>
    </row>
    <row r="156" spans="1:11" ht="16.5" x14ac:dyDescent="0.3">
      <c r="A156" s="87"/>
      <c r="B156" s="3"/>
      <c r="C156" s="3"/>
      <c r="D156" s="3"/>
      <c r="E156" s="3"/>
      <c r="F156" s="3"/>
      <c r="G156" s="1"/>
      <c r="H156" s="91"/>
      <c r="I156" s="4"/>
      <c r="J156" s="4"/>
      <c r="K156" s="3"/>
    </row>
    <row r="157" spans="1:11" ht="16.5" x14ac:dyDescent="0.3">
      <c r="A157" s="87"/>
      <c r="B157" s="3"/>
      <c r="C157" s="3"/>
      <c r="D157" s="3"/>
      <c r="E157" s="3"/>
      <c r="F157" s="3"/>
      <c r="G157" s="1"/>
      <c r="H157" s="91"/>
      <c r="I157" s="4"/>
      <c r="J157" s="4"/>
      <c r="K157" s="3"/>
    </row>
    <row r="158" spans="1:11" ht="16.5" x14ac:dyDescent="0.3">
      <c r="A158" s="87"/>
      <c r="B158" s="88"/>
      <c r="C158" s="88"/>
      <c r="D158" s="3"/>
      <c r="E158" s="3"/>
      <c r="F158" s="3"/>
      <c r="G158" s="1"/>
      <c r="H158" s="3"/>
      <c r="I158" s="4"/>
      <c r="J158" s="4"/>
      <c r="K158" s="3"/>
    </row>
    <row r="159" spans="1:11" ht="16.5" x14ac:dyDescent="0.3">
      <c r="A159" s="87"/>
      <c r="B159" s="3"/>
      <c r="C159" s="3"/>
      <c r="D159" s="3"/>
      <c r="E159" s="3"/>
      <c r="F159" s="3"/>
      <c r="G159" s="110"/>
      <c r="H159" s="91"/>
      <c r="I159" s="111"/>
      <c r="J159" s="4"/>
      <c r="K159" s="3"/>
    </row>
    <row r="160" spans="1:11" ht="16.5" x14ac:dyDescent="0.3">
      <c r="A160" s="87"/>
      <c r="B160" s="3"/>
      <c r="C160" s="3"/>
      <c r="D160" s="3"/>
      <c r="E160" s="3"/>
      <c r="F160" s="3"/>
      <c r="G160" s="1"/>
      <c r="H160" s="3"/>
      <c r="I160" s="4"/>
      <c r="J160" s="4"/>
      <c r="K160" s="3"/>
    </row>
    <row r="161" spans="1:11" ht="16.5" x14ac:dyDescent="0.3">
      <c r="A161" s="87"/>
      <c r="B161" s="3"/>
      <c r="C161" s="3"/>
      <c r="D161" s="3"/>
      <c r="E161" s="3"/>
      <c r="F161" s="3"/>
      <c r="G161" s="1"/>
      <c r="H161" s="3"/>
      <c r="I161" s="4"/>
      <c r="J161" s="4"/>
      <c r="K161" s="3"/>
    </row>
    <row r="162" spans="1:11" ht="16.5" x14ac:dyDescent="0.3">
      <c r="A162" s="87"/>
      <c r="B162" s="3"/>
      <c r="C162" s="3"/>
      <c r="D162" s="3"/>
      <c r="E162" s="3"/>
      <c r="F162" s="3"/>
      <c r="G162" s="1"/>
      <c r="H162" s="3"/>
      <c r="I162" s="4"/>
      <c r="J162" s="4"/>
      <c r="K162" s="3"/>
    </row>
    <row r="163" spans="1:11" ht="16.5" x14ac:dyDescent="0.3">
      <c r="A163" s="87"/>
      <c r="B163" s="3"/>
      <c r="C163" s="3"/>
      <c r="D163" s="3"/>
      <c r="E163" s="3"/>
      <c r="F163" s="3"/>
      <c r="G163" s="1"/>
      <c r="H163" s="91"/>
      <c r="I163" s="4"/>
      <c r="J163" s="4"/>
      <c r="K163" s="3"/>
    </row>
    <row r="164" spans="1:11" ht="16.5" x14ac:dyDescent="0.3">
      <c r="A164" s="87"/>
      <c r="B164" s="3"/>
      <c r="C164" s="5"/>
      <c r="D164" s="3"/>
      <c r="E164" s="3"/>
      <c r="F164" s="3"/>
      <c r="G164" s="1"/>
      <c r="H164" s="91"/>
      <c r="I164" s="4"/>
      <c r="J164" s="4"/>
      <c r="K164" s="3"/>
    </row>
    <row r="165" spans="1:11" ht="16.5" x14ac:dyDescent="0.3">
      <c r="A165" s="87"/>
      <c r="B165" s="3"/>
      <c r="C165" s="5"/>
      <c r="D165" s="3"/>
      <c r="E165" s="3"/>
      <c r="F165" s="3"/>
      <c r="G165" s="1"/>
      <c r="H165" s="91"/>
      <c r="I165" s="4"/>
      <c r="J165" s="4"/>
      <c r="K165" s="3"/>
    </row>
    <row r="166" spans="1:11" ht="16.5" x14ac:dyDescent="0.3">
      <c r="A166" s="87"/>
      <c r="B166" s="3"/>
      <c r="C166" s="3"/>
      <c r="D166" s="3"/>
      <c r="E166" s="3"/>
      <c r="F166" s="3"/>
      <c r="G166" s="1"/>
      <c r="H166" s="3"/>
      <c r="I166" s="3"/>
      <c r="J166" s="4"/>
      <c r="K166" s="3"/>
    </row>
    <row r="167" spans="1:11" ht="16.5" x14ac:dyDescent="0.3">
      <c r="A167" s="87"/>
      <c r="B167" s="3"/>
      <c r="C167" s="3"/>
      <c r="D167" s="3"/>
      <c r="E167" s="3"/>
      <c r="F167" s="3"/>
      <c r="G167" s="1"/>
      <c r="H167" s="3"/>
      <c r="I167" s="3"/>
      <c r="J167" s="4"/>
      <c r="K167" s="3"/>
    </row>
    <row r="168" spans="1:11" ht="16.5" x14ac:dyDescent="0.3">
      <c r="A168" s="87"/>
      <c r="B168" s="3"/>
      <c r="C168" s="5"/>
      <c r="D168" s="3"/>
      <c r="E168" s="3"/>
      <c r="F168" s="3"/>
      <c r="G168" s="1"/>
      <c r="H168" s="3"/>
      <c r="I168" s="4"/>
      <c r="J168" s="4"/>
      <c r="K168" s="3"/>
    </row>
    <row r="169" spans="1:11" ht="16.5" x14ac:dyDescent="0.3">
      <c r="A169" s="87"/>
      <c r="B169" s="3"/>
      <c r="C169" s="3"/>
      <c r="D169" s="3"/>
      <c r="E169" s="3"/>
      <c r="F169" s="3"/>
      <c r="G169" s="1"/>
      <c r="H169" s="91"/>
      <c r="I169" s="4"/>
      <c r="J169" s="4"/>
      <c r="K169" s="3"/>
    </row>
    <row r="170" spans="1:11" ht="16.5" x14ac:dyDescent="0.3">
      <c r="A170" s="87"/>
      <c r="B170" s="3"/>
      <c r="C170" s="3"/>
      <c r="D170" s="3"/>
      <c r="E170" s="3"/>
      <c r="F170" s="3"/>
      <c r="G170" s="1"/>
      <c r="H170" s="91"/>
      <c r="I170" s="4"/>
      <c r="J170" s="4"/>
      <c r="K170" s="3"/>
    </row>
    <row r="171" spans="1:11" ht="16.5" x14ac:dyDescent="0.3">
      <c r="A171" s="87"/>
      <c r="B171" s="3"/>
      <c r="C171" s="3"/>
      <c r="D171" s="3"/>
      <c r="E171" s="3"/>
      <c r="F171" s="3"/>
      <c r="G171" s="1"/>
      <c r="H171" s="91"/>
      <c r="I171" s="4"/>
      <c r="J171" s="4"/>
      <c r="K171" s="3"/>
    </row>
    <row r="172" spans="1:11" ht="16.5" x14ac:dyDescent="0.3">
      <c r="A172" s="87"/>
      <c r="B172" s="3"/>
      <c r="C172" s="3"/>
      <c r="D172" s="3"/>
      <c r="E172" s="3"/>
      <c r="F172" s="3"/>
      <c r="G172" s="1"/>
      <c r="H172" s="3"/>
      <c r="I172" s="4"/>
      <c r="J172" s="4"/>
      <c r="K172" s="3"/>
    </row>
    <row r="173" spans="1:11" ht="16.5" x14ac:dyDescent="0.3">
      <c r="A173" s="87"/>
      <c r="B173" s="3"/>
      <c r="C173" s="5"/>
      <c r="D173" s="3"/>
      <c r="E173" s="3"/>
      <c r="F173" s="3"/>
      <c r="G173" s="1"/>
      <c r="H173" s="91"/>
      <c r="I173" s="4"/>
      <c r="J173" s="4"/>
      <c r="K173" s="3"/>
    </row>
    <row r="174" spans="1:11" ht="16.5" x14ac:dyDescent="0.3">
      <c r="A174" s="87"/>
      <c r="B174" s="3"/>
      <c r="C174" s="3"/>
      <c r="D174" s="3"/>
      <c r="E174" s="3"/>
      <c r="F174" s="3"/>
      <c r="G174" s="1"/>
      <c r="H174" s="91"/>
      <c r="I174" s="4"/>
      <c r="J174" s="4"/>
      <c r="K174" s="3"/>
    </row>
    <row r="175" spans="1:11" ht="16.5" x14ac:dyDescent="0.3">
      <c r="A175" s="87"/>
      <c r="B175" s="88"/>
      <c r="C175" s="88"/>
      <c r="D175" s="3"/>
      <c r="E175" s="3"/>
      <c r="F175" s="3"/>
      <c r="G175" s="1"/>
      <c r="H175" s="3"/>
      <c r="I175" s="3"/>
      <c r="J175" s="4"/>
      <c r="K175" s="3"/>
    </row>
    <row r="176" spans="1:11" ht="16.5" x14ac:dyDescent="0.3">
      <c r="A176" s="87"/>
      <c r="B176" s="3"/>
      <c r="C176" s="3"/>
      <c r="D176" s="3"/>
      <c r="E176" s="3"/>
      <c r="F176" s="3"/>
      <c r="G176" s="1"/>
      <c r="H176" s="91"/>
      <c r="I176" s="4"/>
      <c r="J176" s="4"/>
      <c r="K176" s="3"/>
    </row>
    <row r="177" spans="1:11" ht="16.5" x14ac:dyDescent="0.3">
      <c r="A177" s="87"/>
      <c r="B177" s="3"/>
      <c r="C177" s="3"/>
      <c r="D177" s="3"/>
      <c r="E177" s="3"/>
      <c r="F177" s="3"/>
      <c r="G177" s="1"/>
      <c r="H177" s="91"/>
      <c r="I177" s="4"/>
      <c r="J177" s="4"/>
      <c r="K177" s="3"/>
    </row>
    <row r="178" spans="1:11" ht="16.5" x14ac:dyDescent="0.3">
      <c r="A178" s="87"/>
      <c r="B178" s="3"/>
      <c r="C178" s="3"/>
      <c r="D178" s="3"/>
      <c r="E178" s="3"/>
      <c r="F178" s="3"/>
      <c r="G178" s="1"/>
      <c r="H178" s="91"/>
      <c r="I178" s="4"/>
      <c r="J178" s="4"/>
      <c r="K178" s="3"/>
    </row>
    <row r="179" spans="1:11" ht="16.5" x14ac:dyDescent="0.3">
      <c r="A179" s="87"/>
      <c r="B179" s="3"/>
      <c r="C179" s="3"/>
      <c r="D179" s="3"/>
      <c r="E179" s="3"/>
      <c r="F179" s="3"/>
      <c r="G179" s="1"/>
      <c r="H179" s="91"/>
      <c r="I179" s="4"/>
      <c r="J179" s="4"/>
      <c r="K179" s="3"/>
    </row>
    <row r="180" spans="1:11" ht="16.5" x14ac:dyDescent="0.3">
      <c r="A180" s="87"/>
      <c r="B180" s="3"/>
      <c r="C180" s="3"/>
      <c r="D180" s="3"/>
      <c r="E180" s="3"/>
      <c r="F180" s="3"/>
      <c r="G180" s="1"/>
      <c r="H180" s="91"/>
      <c r="I180" s="4"/>
      <c r="J180" s="4"/>
      <c r="K180" s="3"/>
    </row>
    <row r="181" spans="1:11" ht="16.5" x14ac:dyDescent="0.3">
      <c r="A181" s="87"/>
      <c r="B181" s="3"/>
      <c r="C181" s="3"/>
      <c r="D181" s="3"/>
      <c r="E181" s="3"/>
      <c r="F181" s="3"/>
      <c r="G181" s="1"/>
      <c r="H181" s="91"/>
      <c r="I181" s="4"/>
      <c r="J181" s="4"/>
      <c r="K181" s="3"/>
    </row>
    <row r="182" spans="1:11" ht="16.5" x14ac:dyDescent="0.3">
      <c r="A182" s="87"/>
      <c r="B182" s="3"/>
      <c r="C182" s="3"/>
      <c r="D182" s="3"/>
      <c r="E182" s="3"/>
      <c r="F182" s="3"/>
      <c r="G182" s="1"/>
      <c r="H182" s="91"/>
      <c r="I182" s="4"/>
      <c r="J182" s="4"/>
      <c r="K182" s="3"/>
    </row>
    <row r="183" spans="1:11" ht="16.5" x14ac:dyDescent="0.3">
      <c r="A183" s="87"/>
      <c r="B183" s="3"/>
      <c r="C183" s="3"/>
      <c r="D183" s="3"/>
      <c r="E183" s="3"/>
      <c r="F183" s="3"/>
      <c r="G183" s="1"/>
      <c r="H183" s="91"/>
      <c r="I183" s="4"/>
      <c r="J183" s="4"/>
      <c r="K183" s="3"/>
    </row>
    <row r="184" spans="1:11" ht="16.5" x14ac:dyDescent="0.3">
      <c r="A184" s="87"/>
      <c r="B184" s="3"/>
      <c r="C184" s="3"/>
      <c r="D184" s="3"/>
      <c r="E184" s="3"/>
      <c r="F184" s="3"/>
      <c r="G184" s="1"/>
      <c r="H184" s="91"/>
      <c r="I184" s="4"/>
      <c r="J184" s="4"/>
      <c r="K184" s="3"/>
    </row>
    <row r="185" spans="1:11" ht="16.5" x14ac:dyDescent="0.3">
      <c r="A185" s="87"/>
      <c r="B185" s="3"/>
      <c r="C185" s="3"/>
      <c r="D185" s="3"/>
      <c r="E185" s="3"/>
      <c r="F185" s="3"/>
      <c r="G185" s="1"/>
      <c r="H185" s="91"/>
      <c r="I185" s="4"/>
      <c r="J185" s="4"/>
      <c r="K185" s="3"/>
    </row>
    <row r="186" spans="1:11" ht="16.5" x14ac:dyDescent="0.3">
      <c r="A186" s="87"/>
      <c r="B186" s="3"/>
      <c r="C186" s="3"/>
      <c r="D186" s="3"/>
      <c r="E186" s="3"/>
      <c r="F186" s="3"/>
      <c r="G186" s="1"/>
      <c r="H186" s="3"/>
      <c r="I186" s="3"/>
      <c r="J186" s="4"/>
      <c r="K186" s="3"/>
    </row>
    <row r="187" spans="1:11" ht="16.5" x14ac:dyDescent="0.3">
      <c r="A187" s="87"/>
      <c r="B187" s="3"/>
      <c r="C187" s="3"/>
      <c r="D187" s="3"/>
      <c r="E187" s="3"/>
      <c r="F187" s="3"/>
      <c r="G187" s="1"/>
      <c r="H187" s="91"/>
      <c r="I187" s="4"/>
      <c r="J187" s="4"/>
      <c r="K187" s="3"/>
    </row>
    <row r="188" spans="1:11" ht="16.5" x14ac:dyDescent="0.3">
      <c r="A188" s="87"/>
      <c r="B188" s="90"/>
      <c r="C188" s="90"/>
      <c r="D188" s="3"/>
      <c r="E188" s="3"/>
      <c r="F188" s="3"/>
      <c r="G188" s="1"/>
      <c r="H188" s="91"/>
      <c r="I188" s="4"/>
      <c r="J188" s="4"/>
      <c r="K188" s="3"/>
    </row>
    <row r="189" spans="1:11" ht="16.5" x14ac:dyDescent="0.3">
      <c r="A189" s="87"/>
      <c r="B189" s="3"/>
      <c r="C189" s="3"/>
      <c r="D189" s="3"/>
      <c r="E189" s="3"/>
      <c r="F189" s="3"/>
      <c r="G189" s="1"/>
      <c r="H189" s="91"/>
      <c r="I189" s="4"/>
      <c r="J189" s="4"/>
      <c r="K189" s="3"/>
    </row>
    <row r="190" spans="1:11" ht="16.5" x14ac:dyDescent="0.3">
      <c r="A190" s="87"/>
      <c r="B190" s="3"/>
      <c r="C190" s="3"/>
      <c r="D190" s="3"/>
      <c r="E190" s="3"/>
      <c r="F190" s="3"/>
      <c r="G190" s="1"/>
      <c r="H190" s="91"/>
      <c r="I190" s="4"/>
      <c r="J190" s="4"/>
      <c r="K190" s="3"/>
    </row>
    <row r="191" spans="1:11" ht="16.5" x14ac:dyDescent="0.3">
      <c r="A191" s="87"/>
      <c r="B191" s="3"/>
      <c r="C191" s="3"/>
      <c r="D191" s="3"/>
      <c r="E191" s="3"/>
      <c r="F191" s="3"/>
      <c r="G191" s="1"/>
      <c r="H191" s="91"/>
      <c r="I191" s="4"/>
      <c r="J191" s="4"/>
      <c r="K191" s="3"/>
    </row>
    <row r="192" spans="1:11" ht="16.5" x14ac:dyDescent="0.3">
      <c r="A192" s="87"/>
      <c r="B192" s="3"/>
      <c r="C192" s="3"/>
      <c r="D192" s="3"/>
      <c r="E192" s="3"/>
      <c r="F192" s="3"/>
      <c r="G192" s="1"/>
      <c r="H192" s="3"/>
      <c r="I192" s="3"/>
      <c r="J192" s="4"/>
      <c r="K192" s="3"/>
    </row>
    <row r="193" spans="1:11" ht="16.5" x14ac:dyDescent="0.3">
      <c r="A193" s="7"/>
      <c r="B193" s="3"/>
      <c r="C193" s="3"/>
      <c r="D193" s="3"/>
      <c r="E193" s="3"/>
      <c r="F193" s="3"/>
      <c r="G193" s="1"/>
      <c r="H193" s="3"/>
      <c r="I193" s="4"/>
      <c r="J193" s="4"/>
      <c r="K193" s="3"/>
    </row>
    <row r="194" spans="1:11" ht="16.5" x14ac:dyDescent="0.3">
      <c r="A194" s="87"/>
      <c r="B194" s="90"/>
      <c r="C194" s="90"/>
      <c r="D194" s="3"/>
      <c r="E194" s="3"/>
      <c r="F194" s="3"/>
      <c r="G194" s="1"/>
      <c r="H194" s="3"/>
      <c r="I194" s="4"/>
      <c r="J194" s="4"/>
      <c r="K194" s="3"/>
    </row>
    <row r="195" spans="1:11" ht="16.5" x14ac:dyDescent="0.3">
      <c r="A195" s="87"/>
      <c r="B195" s="3"/>
      <c r="C195" s="3"/>
      <c r="D195" s="3"/>
      <c r="E195" s="3"/>
      <c r="F195" s="3"/>
      <c r="G195" s="1"/>
      <c r="H195" s="3"/>
      <c r="I195" s="3"/>
      <c r="J195" s="4"/>
      <c r="K195" s="3"/>
    </row>
    <row r="196" spans="1:11" ht="16.5" x14ac:dyDescent="0.3">
      <c r="A196" s="87"/>
      <c r="B196" s="3"/>
      <c r="C196" s="3"/>
      <c r="D196" s="3"/>
      <c r="E196" s="3"/>
      <c r="F196" s="3"/>
      <c r="G196" s="1"/>
      <c r="H196" s="3"/>
      <c r="I196" s="4"/>
      <c r="J196" s="4"/>
      <c r="K196" s="3"/>
    </row>
    <row r="197" spans="1:11" ht="16.5" x14ac:dyDescent="0.3">
      <c r="A197" s="87"/>
      <c r="B197" s="3"/>
      <c r="C197" s="3"/>
      <c r="D197" s="3"/>
      <c r="E197" s="3"/>
      <c r="F197" s="3"/>
      <c r="G197" s="1"/>
      <c r="H197" s="3"/>
      <c r="I197" s="3"/>
      <c r="J197" s="4"/>
      <c r="K197" s="3"/>
    </row>
    <row r="198" spans="1:11" ht="16.5" x14ac:dyDescent="0.3">
      <c r="A198" s="87"/>
      <c r="B198" s="3"/>
      <c r="C198" s="3"/>
      <c r="D198" s="3"/>
      <c r="E198" s="3"/>
      <c r="F198" s="3"/>
      <c r="G198" s="1"/>
      <c r="H198" s="3"/>
      <c r="I198" s="4"/>
      <c r="J198" s="4"/>
      <c r="K198" s="3"/>
    </row>
    <row r="199" spans="1:11" ht="16.5" x14ac:dyDescent="0.3">
      <c r="A199" s="87"/>
      <c r="B199" s="3"/>
      <c r="C199" s="3"/>
      <c r="D199" s="3"/>
      <c r="E199" s="3"/>
      <c r="F199" s="3"/>
      <c r="G199" s="3"/>
      <c r="H199" s="3"/>
      <c r="I199" s="3"/>
      <c r="J199" s="4"/>
      <c r="K199" s="3"/>
    </row>
    <row r="200" spans="1:11" ht="16.5" x14ac:dyDescent="0.3">
      <c r="A200" s="87"/>
      <c r="B200" s="3"/>
      <c r="C200" s="3"/>
      <c r="D200" s="3"/>
      <c r="E200" s="3"/>
      <c r="F200" s="3"/>
      <c r="G200" s="3"/>
      <c r="H200" s="3"/>
      <c r="I200" s="3"/>
      <c r="J200" s="4"/>
      <c r="K200" s="3"/>
    </row>
    <row r="201" spans="1:11" ht="16.5" x14ac:dyDescent="0.3">
      <c r="A201" s="87"/>
      <c r="B201" s="3"/>
      <c r="C201" s="3"/>
      <c r="D201" s="3"/>
      <c r="E201" s="3"/>
      <c r="F201" s="3"/>
      <c r="G201" s="1"/>
      <c r="H201" s="3"/>
      <c r="I201" s="4"/>
      <c r="J201" s="4"/>
      <c r="K201" s="3"/>
    </row>
    <row r="202" spans="1:11" ht="16.5" x14ac:dyDescent="0.3">
      <c r="A202" s="87"/>
      <c r="B202" s="3"/>
      <c r="C202" s="3"/>
      <c r="D202" s="3"/>
      <c r="E202" s="3"/>
      <c r="F202" s="3"/>
      <c r="G202" s="3"/>
      <c r="H202" s="3"/>
      <c r="I202" s="3"/>
      <c r="J202" s="4"/>
      <c r="K202" s="3"/>
    </row>
    <row r="203" spans="1:11" ht="16.5" x14ac:dyDescent="0.3">
      <c r="A203" s="87"/>
      <c r="B203" s="3"/>
      <c r="C203" s="3"/>
      <c r="D203" s="3"/>
      <c r="E203" s="3"/>
      <c r="F203" s="3"/>
      <c r="G203" s="3"/>
      <c r="H203" s="3"/>
      <c r="I203" s="3"/>
      <c r="J203" s="4"/>
      <c r="K203" s="3"/>
    </row>
    <row r="204" spans="1:11" ht="16.5" x14ac:dyDescent="0.3">
      <c r="A204" s="87"/>
      <c r="B204" s="3"/>
      <c r="C204" s="3"/>
      <c r="D204" s="3"/>
      <c r="E204" s="3"/>
      <c r="F204" s="3"/>
      <c r="G204" s="3"/>
      <c r="H204" s="3"/>
      <c r="I204" s="3"/>
      <c r="J204" s="4"/>
      <c r="K204" s="3"/>
    </row>
    <row r="205" spans="1:11" ht="16.5" x14ac:dyDescent="0.3">
      <c r="A205" s="87"/>
      <c r="B205" s="3"/>
      <c r="C205" s="3"/>
      <c r="D205" s="3"/>
      <c r="E205" s="3"/>
      <c r="F205" s="3"/>
      <c r="G205" s="3"/>
      <c r="H205" s="3"/>
      <c r="I205" s="3"/>
      <c r="J205" s="4"/>
      <c r="K205" s="3"/>
    </row>
    <row r="206" spans="1:11" ht="16.5" x14ac:dyDescent="0.3">
      <c r="A206" s="87"/>
      <c r="B206" s="3"/>
      <c r="C206" s="3"/>
      <c r="D206" s="3"/>
      <c r="E206" s="3"/>
      <c r="F206" s="3"/>
      <c r="G206" s="3"/>
      <c r="H206" s="3"/>
      <c r="I206" s="3"/>
      <c r="J206" s="4"/>
      <c r="K206" s="3"/>
    </row>
    <row r="207" spans="1:11" ht="16.5" x14ac:dyDescent="0.3">
      <c r="A207" s="87"/>
      <c r="B207" s="3"/>
      <c r="C207" s="3"/>
      <c r="D207" s="3"/>
      <c r="E207" s="3"/>
      <c r="F207" s="3"/>
      <c r="G207" s="3"/>
      <c r="H207" s="3"/>
      <c r="I207" s="3"/>
      <c r="J207" s="4"/>
      <c r="K207" s="3"/>
    </row>
    <row r="208" spans="1:11" ht="16.5" x14ac:dyDescent="0.3">
      <c r="A208" s="87"/>
      <c r="B208" s="3"/>
      <c r="C208" s="3"/>
      <c r="D208" s="3"/>
      <c r="E208" s="3"/>
      <c r="F208" s="3"/>
      <c r="G208" s="3"/>
      <c r="H208" s="3"/>
      <c r="I208" s="3"/>
      <c r="J208" s="4"/>
      <c r="K208" s="3"/>
    </row>
    <row r="209" spans="1:11" ht="16.5" x14ac:dyDescent="0.3">
      <c r="A209" s="87"/>
      <c r="B209" s="3"/>
      <c r="C209" s="5"/>
      <c r="D209" s="3"/>
      <c r="E209" s="3"/>
      <c r="F209" s="3"/>
      <c r="G209" s="1"/>
      <c r="H209" s="3"/>
      <c r="I209" s="4"/>
      <c r="J209" s="4"/>
      <c r="K209" s="3"/>
    </row>
    <row r="210" spans="1:11" ht="16.5" x14ac:dyDescent="0.3">
      <c r="A210" s="87"/>
      <c r="B210" s="3"/>
      <c r="C210" s="3"/>
      <c r="D210" s="3"/>
      <c r="E210" s="3"/>
      <c r="F210" s="3"/>
      <c r="G210" s="1"/>
      <c r="H210" s="3"/>
      <c r="I210" s="3"/>
      <c r="J210" s="4"/>
      <c r="K210" s="3"/>
    </row>
    <row r="211" spans="1:11" ht="16.5" x14ac:dyDescent="0.3">
      <c r="A211" s="87"/>
      <c r="B211" s="3"/>
      <c r="C211" s="3"/>
      <c r="D211" s="3"/>
      <c r="E211" s="3"/>
      <c r="F211" s="3"/>
      <c r="G211" s="1"/>
      <c r="H211" s="3"/>
      <c r="I211" s="3"/>
      <c r="J211" s="4"/>
      <c r="K211" s="3"/>
    </row>
    <row r="212" spans="1:11" ht="16.5" x14ac:dyDescent="0.3">
      <c r="A212" s="87"/>
      <c r="B212" s="3"/>
      <c r="C212" s="3"/>
      <c r="D212" s="3"/>
      <c r="E212" s="91"/>
      <c r="F212" s="3"/>
      <c r="G212" s="1"/>
      <c r="H212" s="3"/>
      <c r="I212" s="4"/>
      <c r="J212" s="4"/>
      <c r="K212" s="3"/>
    </row>
    <row r="213" spans="1:11" ht="16.5" x14ac:dyDescent="0.3">
      <c r="A213" s="87"/>
      <c r="B213" s="3"/>
      <c r="C213" s="3"/>
      <c r="D213" s="3"/>
      <c r="E213" s="3"/>
      <c r="F213" s="3"/>
      <c r="G213" s="3"/>
      <c r="H213" s="3"/>
      <c r="I213" s="3"/>
      <c r="J213" s="4"/>
      <c r="K213" s="3"/>
    </row>
    <row r="214" spans="1:11" ht="16.5" x14ac:dyDescent="0.3">
      <c r="A214" s="87"/>
      <c r="B214" s="3"/>
      <c r="C214" s="3"/>
      <c r="D214" s="3"/>
      <c r="E214" s="3"/>
      <c r="F214" s="3"/>
      <c r="G214" s="1"/>
      <c r="H214" s="3"/>
      <c r="I214" s="3"/>
      <c r="J214" s="4"/>
      <c r="K214" s="3"/>
    </row>
    <row r="215" spans="1:11" ht="16.5" x14ac:dyDescent="0.3">
      <c r="A215" s="87"/>
      <c r="B215" s="3"/>
      <c r="C215" s="3"/>
      <c r="D215" s="3"/>
      <c r="E215" s="3"/>
      <c r="F215" s="3"/>
      <c r="G215" s="3"/>
      <c r="H215" s="3"/>
      <c r="I215" s="3"/>
      <c r="J215" s="4"/>
      <c r="K215" s="3"/>
    </row>
    <row r="216" spans="1:11" ht="16.5" x14ac:dyDescent="0.3">
      <c r="A216" s="87"/>
      <c r="B216" s="3"/>
      <c r="C216" s="3"/>
      <c r="D216" s="3"/>
      <c r="E216" s="3"/>
      <c r="F216" s="3"/>
      <c r="G216" s="3"/>
      <c r="H216" s="3"/>
      <c r="I216" s="3"/>
      <c r="J216" s="4"/>
      <c r="K216" s="3"/>
    </row>
    <row r="217" spans="1:11" ht="16.5" x14ac:dyDescent="0.3">
      <c r="A217" s="87"/>
      <c r="B217" s="3"/>
      <c r="C217" s="3"/>
      <c r="D217" s="3"/>
      <c r="E217" s="3"/>
      <c r="F217" s="3"/>
      <c r="G217" s="1"/>
      <c r="H217" s="3"/>
      <c r="I217" s="3"/>
      <c r="J217" s="4"/>
      <c r="K217" s="3"/>
    </row>
    <row r="218" spans="1:11" ht="16.5" x14ac:dyDescent="0.3">
      <c r="A218" s="87"/>
      <c r="B218" s="3"/>
      <c r="C218" s="3"/>
      <c r="D218" s="3"/>
      <c r="E218" s="3"/>
      <c r="F218" s="3"/>
      <c r="G218" s="1"/>
      <c r="H218" s="3"/>
      <c r="I218" s="3"/>
      <c r="J218" s="4"/>
      <c r="K218" s="3"/>
    </row>
    <row r="219" spans="1:11" ht="16.5" x14ac:dyDescent="0.3">
      <c r="A219" s="87"/>
      <c r="B219" s="3"/>
      <c r="C219" s="3"/>
      <c r="D219" s="3"/>
      <c r="E219" s="3"/>
      <c r="F219" s="3"/>
      <c r="G219" s="1"/>
      <c r="H219" s="3"/>
      <c r="I219" s="4"/>
      <c r="J219" s="4"/>
      <c r="K219" s="3"/>
    </row>
    <row r="220" spans="1:11" ht="16.5" x14ac:dyDescent="0.3">
      <c r="A220" s="87"/>
      <c r="B220" s="3"/>
      <c r="C220" s="3"/>
      <c r="D220" s="3"/>
      <c r="E220" s="3"/>
      <c r="F220" s="3"/>
      <c r="G220" s="1"/>
      <c r="H220" s="3"/>
      <c r="I220" s="3"/>
      <c r="J220" s="4"/>
      <c r="K220" s="3"/>
    </row>
    <row r="221" spans="1:11" ht="16.5" x14ac:dyDescent="0.3">
      <c r="A221" s="87"/>
      <c r="B221" s="3"/>
      <c r="C221" s="3"/>
      <c r="D221" s="3"/>
      <c r="E221" s="3"/>
      <c r="F221" s="3"/>
      <c r="G221" s="1"/>
      <c r="H221" s="3"/>
      <c r="I221" s="3"/>
      <c r="J221" s="4"/>
      <c r="K221" s="3"/>
    </row>
    <row r="222" spans="1:11" ht="16.5" x14ac:dyDescent="0.3">
      <c r="A222" s="87"/>
      <c r="B222" s="3"/>
      <c r="C222" s="3"/>
      <c r="D222" s="3"/>
      <c r="E222" s="3"/>
      <c r="F222" s="3"/>
      <c r="G222" s="1"/>
      <c r="H222" s="3"/>
      <c r="I222" s="3"/>
      <c r="J222" s="4"/>
      <c r="K222" s="3"/>
    </row>
    <row r="223" spans="1:11" ht="16.5" x14ac:dyDescent="0.3">
      <c r="A223" s="87"/>
      <c r="B223" s="3"/>
      <c r="C223" s="3"/>
      <c r="D223" s="3"/>
      <c r="E223" s="3"/>
      <c r="F223" s="3"/>
      <c r="G223" s="1"/>
      <c r="H223" s="3"/>
      <c r="I223" s="3"/>
      <c r="J223" s="4"/>
      <c r="K223" s="3"/>
    </row>
    <row r="224" spans="1:11" ht="16.5" x14ac:dyDescent="0.3">
      <c r="A224" s="87"/>
      <c r="B224" s="3"/>
      <c r="C224" s="3"/>
      <c r="D224" s="3"/>
      <c r="E224" s="3"/>
      <c r="F224" s="3"/>
      <c r="G224" s="1"/>
      <c r="H224" s="3"/>
      <c r="I224" s="3"/>
      <c r="J224" s="4"/>
      <c r="K224" s="3"/>
    </row>
    <row r="225" spans="1:11" ht="16.5" x14ac:dyDescent="0.3">
      <c r="A225" s="87"/>
      <c r="B225" s="3"/>
      <c r="C225" s="3"/>
      <c r="D225" s="3"/>
      <c r="E225" s="3"/>
      <c r="F225" s="3"/>
      <c r="G225" s="1"/>
      <c r="H225" s="3"/>
      <c r="I225" s="3"/>
      <c r="J225" s="4"/>
      <c r="K225" s="3"/>
    </row>
    <row r="226" spans="1:11" ht="16.5" x14ac:dyDescent="0.3">
      <c r="A226" s="87"/>
      <c r="B226" s="3"/>
      <c r="C226" s="3"/>
      <c r="D226" s="3"/>
      <c r="E226" s="3"/>
      <c r="F226" s="3"/>
      <c r="G226" s="3"/>
      <c r="H226" s="3"/>
      <c r="I226" s="3"/>
      <c r="J226" s="4"/>
      <c r="K226" s="3"/>
    </row>
    <row r="227" spans="1:11" ht="16.5" x14ac:dyDescent="0.3">
      <c r="A227" s="87"/>
      <c r="B227" s="3"/>
      <c r="C227" s="3"/>
      <c r="D227" s="3"/>
      <c r="E227" s="3"/>
      <c r="F227" s="3"/>
      <c r="G227" s="3"/>
      <c r="H227" s="3"/>
      <c r="I227" s="3"/>
      <c r="J227" s="4"/>
      <c r="K227" s="3"/>
    </row>
    <row r="228" spans="1:11" ht="16.5" x14ac:dyDescent="0.3">
      <c r="A228" s="87"/>
      <c r="B228" s="3"/>
      <c r="C228" s="3"/>
      <c r="D228" s="3"/>
      <c r="E228" s="3"/>
      <c r="F228" s="3"/>
      <c r="G228" s="3"/>
      <c r="H228" s="3"/>
      <c r="I228" s="3"/>
      <c r="J228" s="4"/>
      <c r="K228" s="3"/>
    </row>
    <row r="229" spans="1:11" ht="16.5" x14ac:dyDescent="0.3">
      <c r="A229" s="87"/>
      <c r="B229" s="3"/>
      <c r="C229" s="3"/>
      <c r="D229" s="3"/>
      <c r="E229" s="3"/>
      <c r="F229" s="3"/>
      <c r="G229" s="1"/>
      <c r="H229" s="3"/>
      <c r="I229" s="3"/>
      <c r="J229" s="4"/>
      <c r="K229" s="3"/>
    </row>
    <row r="230" spans="1:11" ht="16.5" x14ac:dyDescent="0.3">
      <c r="A230" s="87"/>
      <c r="B230" s="3"/>
      <c r="C230" s="3"/>
      <c r="D230" s="3"/>
      <c r="E230" s="3"/>
      <c r="F230" s="3"/>
      <c r="G230" s="3"/>
      <c r="H230" s="3"/>
      <c r="I230" s="3"/>
      <c r="J230" s="4"/>
      <c r="K230" s="3"/>
    </row>
    <row r="231" spans="1:11" ht="16.5" x14ac:dyDescent="0.3">
      <c r="A231" s="87"/>
      <c r="B231" s="3"/>
      <c r="C231" s="3"/>
      <c r="D231" s="3"/>
      <c r="E231" s="3"/>
      <c r="F231" s="3"/>
      <c r="G231" s="3"/>
      <c r="H231" s="3"/>
      <c r="I231" s="3"/>
      <c r="J231" s="4"/>
      <c r="K231" s="3"/>
    </row>
    <row r="232" spans="1:11" ht="16.5" x14ac:dyDescent="0.3">
      <c r="A232" s="87"/>
      <c r="B232" s="3"/>
      <c r="C232" s="3"/>
      <c r="D232" s="3"/>
      <c r="E232" s="3"/>
      <c r="F232" s="3"/>
      <c r="G232" s="3"/>
      <c r="H232" s="3"/>
      <c r="I232" s="3"/>
      <c r="J232" s="4"/>
      <c r="K232" s="3"/>
    </row>
    <row r="233" spans="1:11" ht="16.5" x14ac:dyDescent="0.3">
      <c r="A233" s="87"/>
      <c r="B233" s="3"/>
      <c r="C233" s="3"/>
      <c r="D233" s="3"/>
      <c r="E233" s="3"/>
      <c r="F233" s="3"/>
      <c r="G233" s="3"/>
      <c r="H233" s="3"/>
      <c r="I233" s="3"/>
      <c r="J233" s="4"/>
      <c r="K233" s="3"/>
    </row>
    <row r="234" spans="1:11" ht="16.5" x14ac:dyDescent="0.3">
      <c r="A234" s="87"/>
      <c r="B234" s="3"/>
      <c r="C234" s="3"/>
      <c r="D234" s="3"/>
      <c r="E234" s="3"/>
      <c r="F234" s="3"/>
      <c r="G234" s="3"/>
      <c r="H234" s="3"/>
      <c r="I234" s="4"/>
      <c r="J234" s="4"/>
      <c r="K234" s="3"/>
    </row>
    <row r="235" spans="1:11" ht="16.5" x14ac:dyDescent="0.3">
      <c r="A235" s="87"/>
      <c r="B235" s="3"/>
      <c r="C235" s="3"/>
      <c r="D235" s="3"/>
      <c r="E235" s="3"/>
      <c r="F235" s="3"/>
      <c r="G235" s="3"/>
      <c r="H235" s="3"/>
      <c r="I235" s="4"/>
      <c r="J235" s="4"/>
      <c r="K235" s="3"/>
    </row>
    <row r="236" spans="1:11" ht="16.5" x14ac:dyDescent="0.3">
      <c r="A236" s="87"/>
      <c r="B236" s="3"/>
      <c r="C236" s="3"/>
      <c r="D236" s="3"/>
      <c r="E236" s="3"/>
      <c r="F236" s="3"/>
      <c r="G236" s="3"/>
      <c r="H236" s="3"/>
      <c r="I236" s="4"/>
      <c r="J236" s="4"/>
      <c r="K236" s="3"/>
    </row>
    <row r="237" spans="1:11" ht="16.5" x14ac:dyDescent="0.3">
      <c r="A237" s="87"/>
      <c r="B237" s="3"/>
      <c r="C237" s="3"/>
      <c r="D237" s="3"/>
      <c r="E237" s="3"/>
      <c r="F237" s="3"/>
      <c r="G237" s="3"/>
      <c r="H237" s="3"/>
      <c r="I237" s="4"/>
      <c r="J237" s="4"/>
      <c r="K237" s="3"/>
    </row>
    <row r="238" spans="1:11" ht="16.5" x14ac:dyDescent="0.3">
      <c r="A238" s="87"/>
      <c r="B238" s="3"/>
      <c r="C238" s="3"/>
      <c r="D238" s="3"/>
      <c r="E238" s="3"/>
      <c r="F238" s="3"/>
      <c r="G238" s="3"/>
      <c r="H238" s="3"/>
      <c r="I238" s="4"/>
      <c r="J238" s="4"/>
      <c r="K238" s="3"/>
    </row>
    <row r="239" spans="1:11" ht="16.5" x14ac:dyDescent="0.3">
      <c r="A239" s="87"/>
      <c r="B239" s="3"/>
      <c r="C239" s="3"/>
      <c r="D239" s="3"/>
      <c r="E239" s="3"/>
      <c r="F239" s="3"/>
      <c r="G239" s="3"/>
      <c r="H239" s="3"/>
      <c r="I239" s="4"/>
      <c r="J239" s="4"/>
      <c r="K239" s="3"/>
    </row>
    <row r="240" spans="1:11" ht="16.5" x14ac:dyDescent="0.3">
      <c r="A240" s="87"/>
      <c r="B240" s="3"/>
      <c r="C240" s="3"/>
      <c r="D240" s="3"/>
      <c r="E240" s="3"/>
      <c r="F240" s="3"/>
      <c r="G240" s="3"/>
      <c r="H240" s="3"/>
      <c r="I240" s="4"/>
      <c r="J240" s="4"/>
      <c r="K240" s="3"/>
    </row>
    <row r="241" spans="1:11" ht="16.5" x14ac:dyDescent="0.3">
      <c r="A241" s="87"/>
      <c r="B241" s="3"/>
      <c r="C241" s="3"/>
      <c r="D241" s="3"/>
      <c r="E241" s="3"/>
      <c r="F241" s="3"/>
      <c r="G241" s="3"/>
      <c r="H241" s="3"/>
      <c r="I241" s="3"/>
      <c r="J241" s="4"/>
      <c r="K241" s="3"/>
    </row>
    <row r="242" spans="1:11" ht="16.5" x14ac:dyDescent="0.3">
      <c r="A242" s="87"/>
      <c r="B242" s="3"/>
      <c r="C242" s="3"/>
      <c r="D242" s="3"/>
      <c r="E242" s="3"/>
      <c r="F242" s="3"/>
      <c r="G242" s="3"/>
      <c r="H242" s="3"/>
      <c r="I242" s="3"/>
      <c r="J242" s="4"/>
      <c r="K242" s="3"/>
    </row>
    <row r="243" spans="1:11" ht="16.5" x14ac:dyDescent="0.3">
      <c r="A243" s="87"/>
      <c r="B243" s="3"/>
      <c r="C243" s="3"/>
      <c r="D243" s="3"/>
      <c r="E243" s="3"/>
      <c r="F243" s="3"/>
      <c r="G243" s="3"/>
      <c r="H243" s="3"/>
      <c r="I243" s="3"/>
      <c r="J243" s="4"/>
      <c r="K243" s="3"/>
    </row>
    <row r="244" spans="1:11" ht="16.5" x14ac:dyDescent="0.3">
      <c r="A244" s="87"/>
      <c r="B244" s="3"/>
      <c r="C244" s="3"/>
      <c r="D244" s="3"/>
      <c r="E244" s="3"/>
      <c r="F244" s="3"/>
      <c r="G244" s="3"/>
      <c r="H244" s="3"/>
      <c r="I244" s="3"/>
      <c r="J244" s="4"/>
      <c r="K244" s="3"/>
    </row>
    <row r="245" spans="1:11" ht="16.5" x14ac:dyDescent="0.3">
      <c r="A245" s="87"/>
      <c r="B245" s="3"/>
      <c r="C245" s="3"/>
      <c r="D245" s="3"/>
      <c r="E245" s="3"/>
      <c r="F245" s="3"/>
      <c r="G245" s="3"/>
      <c r="H245" s="3"/>
      <c r="I245" s="3"/>
      <c r="J245" s="4"/>
      <c r="K245" s="3"/>
    </row>
    <row r="246" spans="1:11" ht="16.5" x14ac:dyDescent="0.3">
      <c r="A246" s="87"/>
      <c r="B246" s="3"/>
      <c r="C246" s="3"/>
      <c r="D246" s="3"/>
      <c r="E246" s="3"/>
      <c r="F246" s="3"/>
      <c r="G246" s="3"/>
      <c r="H246" s="3"/>
      <c r="I246" s="3"/>
      <c r="J246" s="4"/>
      <c r="K246" s="3"/>
    </row>
    <row r="247" spans="1:11" ht="16.5" x14ac:dyDescent="0.3">
      <c r="A247" s="115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6.5" x14ac:dyDescent="0.3">
      <c r="A248" s="115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6.5" x14ac:dyDescent="0.3">
      <c r="A249" s="115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6.5" x14ac:dyDescent="0.3">
      <c r="A250" s="115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6.5" x14ac:dyDescent="0.3">
      <c r="A251" s="115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6.5" x14ac:dyDescent="0.3">
      <c r="A252" s="115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6.5" x14ac:dyDescent="0.3">
      <c r="A253" s="115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6.5" x14ac:dyDescent="0.3">
      <c r="A254" s="115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6.5" x14ac:dyDescent="0.3">
      <c r="A255" s="115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6.5" x14ac:dyDescent="0.3">
      <c r="A256" s="115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6.5" x14ac:dyDescent="0.3">
      <c r="A257" s="115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6.5" x14ac:dyDescent="0.3">
      <c r="A258" s="115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6.5" x14ac:dyDescent="0.3">
      <c r="A259" s="115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6.5" x14ac:dyDescent="0.3">
      <c r="A260" s="115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6.5" x14ac:dyDescent="0.3">
      <c r="A261" s="115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6.5" x14ac:dyDescent="0.3">
      <c r="A262" s="115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6.5" x14ac:dyDescent="0.3">
      <c r="A263" s="115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6.5" x14ac:dyDescent="0.3">
      <c r="A264" s="115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6.5" x14ac:dyDescent="0.3">
      <c r="A265" s="115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6.5" x14ac:dyDescent="0.3">
      <c r="A266" s="115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6.5" x14ac:dyDescent="0.3">
      <c r="A267" s="115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6.5" x14ac:dyDescent="0.3">
      <c r="A268" s="115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6.5" x14ac:dyDescent="0.3">
      <c r="A269" s="115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6.5" x14ac:dyDescent="0.3">
      <c r="A270" s="115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6.5" x14ac:dyDescent="0.3">
      <c r="A271" s="115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6.5" x14ac:dyDescent="0.3">
      <c r="A272" s="115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6.5" x14ac:dyDescent="0.3">
      <c r="A273" s="115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6.5" x14ac:dyDescent="0.3">
      <c r="A274" s="115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6.5" x14ac:dyDescent="0.3">
      <c r="A275" s="115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6.5" x14ac:dyDescent="0.3">
      <c r="A276" s="115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6.5" x14ac:dyDescent="0.3">
      <c r="A277" s="115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6.5" x14ac:dyDescent="0.3">
      <c r="A278" s="115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6.5" x14ac:dyDescent="0.3">
      <c r="A279" s="115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6.5" x14ac:dyDescent="0.3">
      <c r="A280" s="115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6.5" x14ac:dyDescent="0.3">
      <c r="A281" s="115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6.5" x14ac:dyDescent="0.3">
      <c r="A282" s="115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6.5" x14ac:dyDescent="0.3">
      <c r="A283" s="115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6.5" x14ac:dyDescent="0.3">
      <c r="A284" s="115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6.5" x14ac:dyDescent="0.3">
      <c r="A285" s="115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6.5" x14ac:dyDescent="0.3">
      <c r="A286" s="115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6.5" x14ac:dyDescent="0.3">
      <c r="A287" s="115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6.5" x14ac:dyDescent="0.3">
      <c r="A288" s="115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6.5" x14ac:dyDescent="0.3">
      <c r="A289" s="115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6.5" x14ac:dyDescent="0.3">
      <c r="A290" s="115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6.5" x14ac:dyDescent="0.3">
      <c r="A291" s="115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6.5" x14ac:dyDescent="0.3">
      <c r="A292" s="115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6.5" x14ac:dyDescent="0.3">
      <c r="A293" s="115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6.5" x14ac:dyDescent="0.3">
      <c r="A294" s="115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6.5" x14ac:dyDescent="0.3">
      <c r="A295" s="115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6.5" x14ac:dyDescent="0.3">
      <c r="A296" s="115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6.5" x14ac:dyDescent="0.3">
      <c r="A297" s="115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6.5" x14ac:dyDescent="0.3">
      <c r="A298" s="115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6.5" x14ac:dyDescent="0.3">
      <c r="A299" s="115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6.5" x14ac:dyDescent="0.3">
      <c r="A300" s="115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6.5" x14ac:dyDescent="0.3">
      <c r="A301" s="115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6.5" x14ac:dyDescent="0.3">
      <c r="A302" s="115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6.5" x14ac:dyDescent="0.3">
      <c r="A303" s="115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6.5" x14ac:dyDescent="0.3">
      <c r="A304" s="115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6.5" x14ac:dyDescent="0.3">
      <c r="A305" s="115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6.5" x14ac:dyDescent="0.3">
      <c r="A306" s="115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6.5" x14ac:dyDescent="0.3">
      <c r="A307" s="115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6.5" x14ac:dyDescent="0.3">
      <c r="A308" s="115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6.5" x14ac:dyDescent="0.3">
      <c r="A309" s="115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6.5" x14ac:dyDescent="0.3">
      <c r="A310" s="115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6.5" x14ac:dyDescent="0.3">
      <c r="A311" s="115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6.5" x14ac:dyDescent="0.3">
      <c r="A312" s="115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6.5" x14ac:dyDescent="0.3">
      <c r="A313" s="115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6.5" x14ac:dyDescent="0.3">
      <c r="A314" s="115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6.5" x14ac:dyDescent="0.3">
      <c r="A315" s="115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6.5" x14ac:dyDescent="0.3">
      <c r="A316" s="115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6.5" x14ac:dyDescent="0.3">
      <c r="A317" s="115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6.5" x14ac:dyDescent="0.3">
      <c r="A318" s="115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6.5" x14ac:dyDescent="0.3">
      <c r="A319" s="115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6.5" x14ac:dyDescent="0.3">
      <c r="A320" s="115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6.5" x14ac:dyDescent="0.3">
      <c r="A321" s="115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6.5" x14ac:dyDescent="0.3">
      <c r="A322" s="115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6.5" x14ac:dyDescent="0.3">
      <c r="A323" s="115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6.5" x14ac:dyDescent="0.3">
      <c r="A324" s="115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6.5" x14ac:dyDescent="0.3">
      <c r="A325" s="115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6.5" x14ac:dyDescent="0.3">
      <c r="A326" s="115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6.5" x14ac:dyDescent="0.3">
      <c r="A327" s="115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6.5" x14ac:dyDescent="0.3">
      <c r="A328" s="115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6.5" x14ac:dyDescent="0.3">
      <c r="A329" s="115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6.5" x14ac:dyDescent="0.3">
      <c r="A330" s="115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6.5" x14ac:dyDescent="0.3">
      <c r="A331" s="115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6.5" x14ac:dyDescent="0.3">
      <c r="A332" s="115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6.5" x14ac:dyDescent="0.3">
      <c r="A333" s="115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6.5" x14ac:dyDescent="0.3">
      <c r="A334" s="115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6.5" x14ac:dyDescent="0.3">
      <c r="A335" s="115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6.5" x14ac:dyDescent="0.3">
      <c r="A336" s="115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6.5" x14ac:dyDescent="0.3">
      <c r="A337" s="115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6.5" x14ac:dyDescent="0.3">
      <c r="A338" s="115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6.5" x14ac:dyDescent="0.3">
      <c r="A339" s="115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6.5" x14ac:dyDescent="0.3">
      <c r="A340" s="115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6.5" x14ac:dyDescent="0.3">
      <c r="A341" s="115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6.5" x14ac:dyDescent="0.3">
      <c r="A342" s="115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6.5" x14ac:dyDescent="0.3">
      <c r="A343" s="115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6.5" x14ac:dyDescent="0.3">
      <c r="A344" s="115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6.5" x14ac:dyDescent="0.3">
      <c r="A345" s="115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6.5" x14ac:dyDescent="0.3">
      <c r="A346" s="115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6.5" x14ac:dyDescent="0.3">
      <c r="A347" s="115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6.5" x14ac:dyDescent="0.3">
      <c r="A348" s="115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6.5" x14ac:dyDescent="0.3">
      <c r="A349" s="115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6.5" x14ac:dyDescent="0.3">
      <c r="A350" s="115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6.5" x14ac:dyDescent="0.3">
      <c r="A351" s="115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6.5" x14ac:dyDescent="0.3">
      <c r="A352" s="115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6.5" x14ac:dyDescent="0.3">
      <c r="A353" s="115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6.5" x14ac:dyDescent="0.3">
      <c r="A354" s="115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6.5" x14ac:dyDescent="0.3">
      <c r="A355" s="115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6.5" x14ac:dyDescent="0.3">
      <c r="A356" s="115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6.5" x14ac:dyDescent="0.3">
      <c r="A357" s="115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6.5" x14ac:dyDescent="0.3">
      <c r="A358" s="115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6.5" x14ac:dyDescent="0.3">
      <c r="A359" s="115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6.5" x14ac:dyDescent="0.3">
      <c r="A360" s="115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6.5" x14ac:dyDescent="0.3">
      <c r="A361" s="115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6.5" x14ac:dyDescent="0.3">
      <c r="A362" s="115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6.5" x14ac:dyDescent="0.3">
      <c r="A363" s="115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6.5" x14ac:dyDescent="0.3">
      <c r="A364" s="115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6.5" x14ac:dyDescent="0.3">
      <c r="A365" s="115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6.5" x14ac:dyDescent="0.3">
      <c r="A366" s="115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6.5" x14ac:dyDescent="0.3">
      <c r="A367" s="115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6.5" x14ac:dyDescent="0.3">
      <c r="A368" s="115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6.5" x14ac:dyDescent="0.3">
      <c r="A369" s="115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6.5" x14ac:dyDescent="0.3">
      <c r="A370" s="115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6.5" x14ac:dyDescent="0.3">
      <c r="A371" s="115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6.5" x14ac:dyDescent="0.3">
      <c r="A372" s="115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6.5" x14ac:dyDescent="0.3">
      <c r="A373" s="115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6.5" x14ac:dyDescent="0.3">
      <c r="A374" s="115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6.5" x14ac:dyDescent="0.3">
      <c r="A375" s="115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6.5" x14ac:dyDescent="0.3">
      <c r="A376" s="115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6.5" x14ac:dyDescent="0.3">
      <c r="A377" s="115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6.5" x14ac:dyDescent="0.3">
      <c r="A378" s="115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6.5" x14ac:dyDescent="0.3">
      <c r="A379" s="115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6.5" x14ac:dyDescent="0.3">
      <c r="A380" s="115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6.5" x14ac:dyDescent="0.3">
      <c r="A381" s="115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6.5" x14ac:dyDescent="0.3">
      <c r="A382" s="115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6.5" x14ac:dyDescent="0.3">
      <c r="A383" s="115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6.5" x14ac:dyDescent="0.3">
      <c r="A384" s="115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6.5" x14ac:dyDescent="0.3">
      <c r="A385" s="115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6.5" x14ac:dyDescent="0.3">
      <c r="A386" s="115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6.5" x14ac:dyDescent="0.3">
      <c r="A387" s="115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6.5" x14ac:dyDescent="0.3">
      <c r="A388" s="115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6.5" x14ac:dyDescent="0.3">
      <c r="A389" s="115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6.5" x14ac:dyDescent="0.3">
      <c r="A390" s="115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6.5" x14ac:dyDescent="0.3">
      <c r="A391" s="115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6.5" x14ac:dyDescent="0.3">
      <c r="A392" s="115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ht="16.5" x14ac:dyDescent="0.3">
      <c r="A393" s="115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ht="16.5" x14ac:dyDescent="0.3">
      <c r="A394" s="115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ht="16.5" x14ac:dyDescent="0.3">
      <c r="A395" s="115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ht="16.5" x14ac:dyDescent="0.3">
      <c r="A396" s="115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ht="16.5" x14ac:dyDescent="0.3">
      <c r="A397" s="115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ht="16.5" x14ac:dyDescent="0.3">
      <c r="A398" s="115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ht="16.5" x14ac:dyDescent="0.3">
      <c r="A399" s="115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ht="16.5" x14ac:dyDescent="0.3">
      <c r="A400" s="115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ht="16.5" x14ac:dyDescent="0.3">
      <c r="A401" s="115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ht="16.5" x14ac:dyDescent="0.3">
      <c r="A402" s="115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ht="16.5" x14ac:dyDescent="0.3">
      <c r="A403" s="115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ht="16.5" x14ac:dyDescent="0.3">
      <c r="A404" s="115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ht="16.5" x14ac:dyDescent="0.3">
      <c r="A405" s="115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ht="16.5" x14ac:dyDescent="0.3">
      <c r="A406" s="115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ht="16.5" x14ac:dyDescent="0.3">
      <c r="A407" s="115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ht="16.5" x14ac:dyDescent="0.3">
      <c r="A408" s="115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ht="16.5" x14ac:dyDescent="0.3">
      <c r="A409" s="115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ht="16.5" x14ac:dyDescent="0.3">
      <c r="A410" s="115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ht="16.5" x14ac:dyDescent="0.3">
      <c r="A411" s="115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ht="16.5" x14ac:dyDescent="0.3">
      <c r="A412" s="115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ht="16.5" x14ac:dyDescent="0.3">
      <c r="A413" s="115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ht="16.5" x14ac:dyDescent="0.3">
      <c r="A414" s="115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ht="16.5" x14ac:dyDescent="0.3">
      <c r="A415" s="115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ht="16.5" x14ac:dyDescent="0.3">
      <c r="A416" s="115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ht="16.5" x14ac:dyDescent="0.3">
      <c r="A417" s="115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ht="16.5" x14ac:dyDescent="0.3">
      <c r="A418" s="115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ht="16.5" x14ac:dyDescent="0.3">
      <c r="A419" s="115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ht="16.5" x14ac:dyDescent="0.3">
      <c r="A420" s="115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ht="16.5" x14ac:dyDescent="0.3">
      <c r="A421" s="115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ht="16.5" x14ac:dyDescent="0.3">
      <c r="A422" s="115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ht="16.5" x14ac:dyDescent="0.3">
      <c r="A423" s="115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ht="16.5" x14ac:dyDescent="0.3">
      <c r="A424" s="115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ht="16.5" x14ac:dyDescent="0.3">
      <c r="A425" s="115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ht="16.5" x14ac:dyDescent="0.3">
      <c r="A426" s="115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ht="16.5" x14ac:dyDescent="0.3">
      <c r="A427" s="115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ht="16.5" x14ac:dyDescent="0.3">
      <c r="A428" s="115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ht="16.5" x14ac:dyDescent="0.3">
      <c r="A429" s="115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ht="16.5" x14ac:dyDescent="0.3">
      <c r="A430" s="115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ht="16.5" x14ac:dyDescent="0.3">
      <c r="A431" s="115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ht="16.5" x14ac:dyDescent="0.3">
      <c r="A432" s="115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ht="16.5" x14ac:dyDescent="0.3">
      <c r="A433" s="115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ht="16.5" x14ac:dyDescent="0.3">
      <c r="A434" s="115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ht="16.5" x14ac:dyDescent="0.3">
      <c r="A435" s="115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ht="16.5" x14ac:dyDescent="0.3">
      <c r="A436" s="115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ht="16.5" x14ac:dyDescent="0.3">
      <c r="A437" s="115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ht="16.5" x14ac:dyDescent="0.3">
      <c r="A438" s="115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ht="16.5" x14ac:dyDescent="0.3">
      <c r="A439" s="115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ht="16.5" x14ac:dyDescent="0.3">
      <c r="A440" s="115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ht="16.5" x14ac:dyDescent="0.3">
      <c r="A441" s="115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ht="16.5" x14ac:dyDescent="0.3">
      <c r="A442" s="115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ht="16.5" x14ac:dyDescent="0.3">
      <c r="A443" s="115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ht="16.5" x14ac:dyDescent="0.3">
      <c r="A444" s="115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ht="16.5" x14ac:dyDescent="0.3">
      <c r="A445" s="115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ht="16.5" x14ac:dyDescent="0.3">
      <c r="A446" s="115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ht="16.5" x14ac:dyDescent="0.3">
      <c r="A447" s="115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ht="16.5" x14ac:dyDescent="0.3">
      <c r="A448" s="115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ht="16.5" x14ac:dyDescent="0.3">
      <c r="A449" s="115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ht="16.5" x14ac:dyDescent="0.3">
      <c r="A450" s="115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ht="16.5" x14ac:dyDescent="0.3">
      <c r="A451" s="115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ht="16.5" x14ac:dyDescent="0.3">
      <c r="A452" s="115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ht="16.5" x14ac:dyDescent="0.3">
      <c r="A453" s="115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ht="16.5" x14ac:dyDescent="0.3">
      <c r="A454" s="115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ht="16.5" x14ac:dyDescent="0.3">
      <c r="A455" s="115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ht="16.5" x14ac:dyDescent="0.3">
      <c r="A456" s="115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ht="16.5" x14ac:dyDescent="0.3">
      <c r="A457" s="115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ht="16.5" x14ac:dyDescent="0.3">
      <c r="A458" s="115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ht="16.5" x14ac:dyDescent="0.3">
      <c r="A459" s="115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ht="16.5" x14ac:dyDescent="0.3">
      <c r="A460" s="115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ht="16.5" x14ac:dyDescent="0.3">
      <c r="A461" s="115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ht="16.5" x14ac:dyDescent="0.3">
      <c r="A462" s="115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ht="16.5" x14ac:dyDescent="0.3">
      <c r="A463" s="115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ht="16.5" x14ac:dyDescent="0.3">
      <c r="A464" s="115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ht="16.5" x14ac:dyDescent="0.3">
      <c r="A465" s="115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ht="16.5" x14ac:dyDescent="0.3">
      <c r="A466" s="115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ht="16.5" x14ac:dyDescent="0.3">
      <c r="A467" s="115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ht="16.5" x14ac:dyDescent="0.3">
      <c r="A468" s="115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ht="16.5" x14ac:dyDescent="0.3">
      <c r="A469" s="115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ht="16.5" x14ac:dyDescent="0.3">
      <c r="A470" s="115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ht="16.5" x14ac:dyDescent="0.3">
      <c r="A471" s="115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ht="16.5" x14ac:dyDescent="0.3">
      <c r="A472" s="115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ht="16.5" x14ac:dyDescent="0.3">
      <c r="A473" s="115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ht="16.5" x14ac:dyDescent="0.3">
      <c r="A474" s="115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ht="16.5" x14ac:dyDescent="0.3">
      <c r="A475" s="115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ht="16.5" x14ac:dyDescent="0.3">
      <c r="A476" s="115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ht="16.5" x14ac:dyDescent="0.3">
      <c r="A477" s="115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ht="16.5" x14ac:dyDescent="0.3">
      <c r="A478" s="115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ht="16.5" x14ac:dyDescent="0.3">
      <c r="A479" s="115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ht="16.5" x14ac:dyDescent="0.3">
      <c r="A480" s="115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ht="16.5" x14ac:dyDescent="0.3">
      <c r="A481" s="115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ht="16.5" x14ac:dyDescent="0.3">
      <c r="A482" s="115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ht="16.5" x14ac:dyDescent="0.3">
      <c r="A483" s="115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ht="16.5" x14ac:dyDescent="0.3">
      <c r="A484" s="115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ht="16.5" x14ac:dyDescent="0.3">
      <c r="A485" s="115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ht="16.5" x14ac:dyDescent="0.3">
      <c r="A486" s="115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ht="16.5" x14ac:dyDescent="0.3">
      <c r="A487" s="113"/>
      <c r="B487" s="1"/>
      <c r="C487" s="1"/>
      <c r="D487" s="1"/>
      <c r="E487" s="3"/>
      <c r="F487" s="3"/>
      <c r="G487" s="1"/>
      <c r="H487" s="1"/>
      <c r="I487" s="1"/>
      <c r="J487" s="1"/>
      <c r="K487" s="1"/>
    </row>
    <row r="488" spans="1:11" ht="16.5" x14ac:dyDescent="0.3">
      <c r="A488" s="113"/>
      <c r="B488" s="1"/>
      <c r="C488" s="1"/>
      <c r="D488" s="1"/>
      <c r="E488" s="3"/>
      <c r="F488" s="3"/>
      <c r="G488" s="1"/>
      <c r="H488" s="1"/>
      <c r="I488" s="1"/>
      <c r="J488" s="1"/>
      <c r="K488" s="1"/>
    </row>
    <row r="489" spans="1:11" ht="16.5" x14ac:dyDescent="0.3">
      <c r="A489" s="113"/>
      <c r="B489" s="1"/>
      <c r="C489" s="1"/>
      <c r="D489" s="1"/>
      <c r="E489" s="3"/>
      <c r="F489" s="3"/>
      <c r="G489" s="1"/>
      <c r="H489" s="1"/>
      <c r="I489" s="1"/>
      <c r="J489" s="1"/>
      <c r="K489" s="1"/>
    </row>
    <row r="490" spans="1:11" ht="16.5" x14ac:dyDescent="0.3">
      <c r="A490" s="113"/>
      <c r="B490" s="1"/>
      <c r="C490" s="1"/>
      <c r="D490" s="1"/>
      <c r="E490" s="3"/>
      <c r="F490" s="3"/>
      <c r="G490" s="1"/>
      <c r="H490" s="1"/>
      <c r="I490" s="1"/>
      <c r="J490" s="1"/>
      <c r="K490" s="1"/>
    </row>
    <row r="491" spans="1:11" ht="16.5" x14ac:dyDescent="0.3">
      <c r="A491" s="113"/>
      <c r="B491" s="1"/>
      <c r="C491" s="1"/>
      <c r="D491" s="1"/>
      <c r="E491" s="3"/>
      <c r="F491" s="3"/>
      <c r="G491" s="1"/>
      <c r="H491" s="1"/>
      <c r="I491" s="1"/>
      <c r="J491" s="1"/>
      <c r="K491" s="1"/>
    </row>
    <row r="492" spans="1:11" ht="16.5" x14ac:dyDescent="0.3">
      <c r="A492" s="113"/>
      <c r="B492" s="1"/>
      <c r="C492" s="1"/>
      <c r="D492" s="1"/>
      <c r="E492" s="3"/>
      <c r="F492" s="3"/>
      <c r="G492" s="1"/>
      <c r="H492" s="1"/>
      <c r="I492" s="1"/>
      <c r="J492" s="1"/>
      <c r="K492" s="1"/>
    </row>
    <row r="493" spans="1:11" ht="16.5" x14ac:dyDescent="0.3">
      <c r="A493" s="113"/>
      <c r="B493" s="1"/>
      <c r="C493" s="1"/>
      <c r="D493" s="1"/>
      <c r="E493" s="3"/>
      <c r="F493" s="3"/>
      <c r="G493" s="1"/>
      <c r="H493" s="1"/>
      <c r="I493" s="1"/>
      <c r="J493" s="1"/>
      <c r="K493" s="1"/>
    </row>
    <row r="494" spans="1:11" ht="16.5" x14ac:dyDescent="0.3">
      <c r="A494" s="113"/>
      <c r="B494" s="1"/>
      <c r="C494" s="1"/>
      <c r="D494" s="1"/>
      <c r="E494" s="3"/>
      <c r="F494" s="3"/>
      <c r="G494" s="1"/>
      <c r="H494" s="1"/>
      <c r="I494" s="1"/>
      <c r="J494" s="1"/>
      <c r="K494" s="1"/>
    </row>
    <row r="495" spans="1:11" ht="16.5" x14ac:dyDescent="0.3">
      <c r="A495" s="113"/>
      <c r="B495" s="1"/>
      <c r="C495" s="1"/>
      <c r="D495" s="1"/>
      <c r="E495" s="3"/>
      <c r="F495" s="3"/>
      <c r="G495" s="1"/>
      <c r="H495" s="1"/>
      <c r="I495" s="1"/>
      <c r="J495" s="1"/>
      <c r="K495" s="1"/>
    </row>
    <row r="496" spans="1:11" ht="16.5" x14ac:dyDescent="0.3">
      <c r="A496" s="113"/>
      <c r="B496" s="1"/>
      <c r="C496" s="1"/>
      <c r="D496" s="1"/>
      <c r="E496" s="3"/>
      <c r="F496" s="3"/>
      <c r="G496" s="1"/>
      <c r="H496" s="1"/>
      <c r="I496" s="1"/>
      <c r="J496" s="1"/>
      <c r="K496" s="1"/>
    </row>
    <row r="497" spans="1:11" ht="16.5" x14ac:dyDescent="0.3">
      <c r="A497" s="113"/>
      <c r="B497" s="1"/>
      <c r="C497" s="1"/>
      <c r="D497" s="1"/>
      <c r="E497" s="3"/>
      <c r="F497" s="3"/>
      <c r="G497" s="1"/>
      <c r="H497" s="1"/>
      <c r="I497" s="1"/>
      <c r="J497" s="1"/>
      <c r="K497" s="1"/>
    </row>
    <row r="498" spans="1:11" ht="16.5" x14ac:dyDescent="0.3">
      <c r="A498" s="113"/>
      <c r="B498" s="1"/>
      <c r="C498" s="1"/>
      <c r="D498" s="1"/>
      <c r="E498" s="3"/>
      <c r="F498" s="3"/>
      <c r="G498" s="1"/>
      <c r="H498" s="1"/>
      <c r="I498" s="1"/>
      <c r="J498" s="1"/>
      <c r="K498" s="1"/>
    </row>
    <row r="499" spans="1:11" ht="16.5" x14ac:dyDescent="0.3">
      <c r="A499" s="113"/>
      <c r="B499" s="1"/>
      <c r="C499" s="1"/>
      <c r="D499" s="1"/>
      <c r="E499" s="3"/>
      <c r="F499" s="3"/>
      <c r="G499" s="1"/>
      <c r="H499" s="1"/>
      <c r="I499" s="1"/>
      <c r="J499" s="1"/>
      <c r="K499" s="1"/>
    </row>
    <row r="500" spans="1:11" ht="16.5" x14ac:dyDescent="0.3">
      <c r="A500" s="113"/>
      <c r="B500" s="1"/>
      <c r="C500" s="1"/>
      <c r="D500" s="1"/>
      <c r="E500" s="3"/>
      <c r="F500" s="3"/>
      <c r="G500" s="1"/>
      <c r="H500" s="1"/>
      <c r="I500" s="1"/>
      <c r="J500" s="1"/>
      <c r="K500" s="1"/>
    </row>
    <row r="501" spans="1:11" ht="16.5" x14ac:dyDescent="0.3">
      <c r="A501" s="113"/>
      <c r="B501" s="1"/>
      <c r="C501" s="1"/>
      <c r="D501" s="1"/>
      <c r="E501" s="3"/>
      <c r="F501" s="3"/>
      <c r="G501" s="1"/>
      <c r="H501" s="1"/>
      <c r="I501" s="1"/>
      <c r="J501" s="1"/>
      <c r="K501" s="1"/>
    </row>
    <row r="502" spans="1:11" ht="16.5" x14ac:dyDescent="0.3">
      <c r="A502" s="113"/>
      <c r="B502" s="1"/>
      <c r="C502" s="1"/>
      <c r="D502" s="1"/>
      <c r="E502" s="3"/>
      <c r="F502" s="3"/>
      <c r="G502" s="1"/>
      <c r="H502" s="1"/>
      <c r="I502" s="1"/>
      <c r="J502" s="1"/>
      <c r="K502" s="1"/>
    </row>
    <row r="503" spans="1:11" ht="16.5" x14ac:dyDescent="0.3">
      <c r="A503" s="113"/>
      <c r="B503" s="1"/>
      <c r="C503" s="1"/>
      <c r="D503" s="1"/>
      <c r="E503" s="3"/>
      <c r="F503" s="3"/>
      <c r="G503" s="1"/>
      <c r="H503" s="1"/>
      <c r="I503" s="1"/>
      <c r="J503" s="1"/>
      <c r="K503" s="1"/>
    </row>
    <row r="504" spans="1:11" ht="16.5" x14ac:dyDescent="0.3">
      <c r="A504" s="113"/>
      <c r="B504" s="1"/>
      <c r="C504" s="1"/>
      <c r="D504" s="1"/>
      <c r="E504" s="3"/>
      <c r="F504" s="3"/>
      <c r="G504" s="1"/>
      <c r="H504" s="1"/>
      <c r="I504" s="1"/>
      <c r="J504" s="1"/>
      <c r="K504" s="1"/>
    </row>
    <row r="505" spans="1:11" ht="16.5" x14ac:dyDescent="0.3">
      <c r="A505" s="113"/>
      <c r="B505" s="1"/>
      <c r="C505" s="1"/>
      <c r="D505" s="1"/>
      <c r="E505" s="3"/>
      <c r="F505" s="3"/>
      <c r="G505" s="1"/>
      <c r="H505" s="1"/>
      <c r="I505" s="1"/>
      <c r="J505" s="1"/>
      <c r="K505" s="1"/>
    </row>
    <row r="506" spans="1:11" ht="16.5" x14ac:dyDescent="0.3">
      <c r="A506" s="113"/>
      <c r="B506" s="1"/>
      <c r="C506" s="1"/>
      <c r="D506" s="1"/>
      <c r="E506" s="3"/>
      <c r="F506" s="3"/>
      <c r="G506" s="1"/>
      <c r="H506" s="1"/>
      <c r="I506" s="1"/>
      <c r="J506" s="1"/>
      <c r="K506" s="1"/>
    </row>
    <row r="507" spans="1:11" ht="16.5" x14ac:dyDescent="0.3">
      <c r="A507" s="113"/>
      <c r="B507" s="1"/>
      <c r="C507" s="1"/>
      <c r="D507" s="1"/>
      <c r="E507" s="3"/>
      <c r="F507" s="3"/>
      <c r="G507" s="1"/>
      <c r="H507" s="1"/>
      <c r="I507" s="1"/>
      <c r="J507" s="1"/>
      <c r="K507" s="1"/>
    </row>
    <row r="508" spans="1:11" ht="16.5" x14ac:dyDescent="0.3">
      <c r="A508" s="113"/>
      <c r="B508" s="1"/>
      <c r="C508" s="1"/>
      <c r="D508" s="1"/>
      <c r="E508" s="3"/>
      <c r="F508" s="3"/>
      <c r="G508" s="1"/>
      <c r="H508" s="1"/>
      <c r="I508" s="1"/>
      <c r="J508" s="1"/>
      <c r="K508" s="1"/>
    </row>
    <row r="509" spans="1:11" ht="16.5" x14ac:dyDescent="0.3">
      <c r="A509" s="113"/>
      <c r="B509" s="1"/>
      <c r="C509" s="1"/>
      <c r="D509" s="1"/>
      <c r="E509" s="3"/>
      <c r="F509" s="3"/>
      <c r="G509" s="1"/>
      <c r="H509" s="1"/>
      <c r="I509" s="1"/>
      <c r="J509" s="1"/>
      <c r="K509" s="1"/>
    </row>
    <row r="510" spans="1:11" ht="16.5" x14ac:dyDescent="0.3">
      <c r="A510" s="113"/>
      <c r="B510" s="1"/>
      <c r="C510" s="1"/>
      <c r="D510" s="1"/>
      <c r="E510" s="3"/>
      <c r="F510" s="3"/>
      <c r="G510" s="1"/>
      <c r="H510" s="1"/>
      <c r="I510" s="1"/>
      <c r="J510" s="1"/>
      <c r="K510" s="1"/>
    </row>
    <row r="511" spans="1:11" ht="16.5" x14ac:dyDescent="0.3">
      <c r="A511" s="113"/>
      <c r="B511" s="1"/>
      <c r="C511" s="1"/>
      <c r="D511" s="1"/>
      <c r="E511" s="3"/>
      <c r="F511" s="3"/>
      <c r="G511" s="1"/>
      <c r="H511" s="1"/>
      <c r="I511" s="1"/>
      <c r="J511" s="1"/>
      <c r="K511" s="1"/>
    </row>
    <row r="512" spans="1:11" ht="16.5" x14ac:dyDescent="0.3">
      <c r="A512" s="113"/>
      <c r="B512" s="1"/>
      <c r="C512" s="1"/>
      <c r="D512" s="1"/>
      <c r="E512" s="3"/>
      <c r="F512" s="3"/>
      <c r="G512" s="1"/>
      <c r="H512" s="1"/>
      <c r="I512" s="1"/>
      <c r="J512" s="1"/>
      <c r="K512" s="1"/>
    </row>
    <row r="513" spans="1:11" ht="16.5" x14ac:dyDescent="0.3">
      <c r="A513" s="113"/>
      <c r="B513" s="1"/>
      <c r="C513" s="1"/>
      <c r="D513" s="1"/>
      <c r="E513" s="3"/>
      <c r="F513" s="3"/>
      <c r="G513" s="1"/>
      <c r="H513" s="1"/>
      <c r="I513" s="1"/>
      <c r="J513" s="1"/>
      <c r="K513" s="1"/>
    </row>
    <row r="514" spans="1:11" ht="16.5" x14ac:dyDescent="0.3">
      <c r="A514" s="113"/>
      <c r="B514" s="1"/>
      <c r="C514" s="1"/>
      <c r="D514" s="1"/>
      <c r="E514" s="3"/>
      <c r="F514" s="3"/>
      <c r="G514" s="1"/>
      <c r="H514" s="1"/>
      <c r="I514" s="1"/>
      <c r="J514" s="1"/>
      <c r="K514" s="1"/>
    </row>
    <row r="515" spans="1:11" ht="16.5" x14ac:dyDescent="0.3">
      <c r="A515" s="113"/>
      <c r="B515" s="1"/>
      <c r="C515" s="1"/>
      <c r="D515" s="1"/>
      <c r="E515" s="3"/>
      <c r="F515" s="3"/>
      <c r="G515" s="1"/>
      <c r="H515" s="1"/>
      <c r="I515" s="1"/>
      <c r="J515" s="1"/>
      <c r="K515" s="1"/>
    </row>
    <row r="516" spans="1:11" ht="16.5" x14ac:dyDescent="0.3">
      <c r="A516" s="113"/>
      <c r="B516" s="1"/>
      <c r="C516" s="1"/>
      <c r="D516" s="1"/>
      <c r="E516" s="3"/>
      <c r="F516" s="3"/>
      <c r="G516" s="1"/>
      <c r="H516" s="1"/>
      <c r="I516" s="1"/>
      <c r="J516" s="1"/>
      <c r="K516" s="1"/>
    </row>
    <row r="517" spans="1:11" ht="16.5" x14ac:dyDescent="0.3">
      <c r="A517" s="113"/>
      <c r="B517" s="1"/>
      <c r="C517" s="1"/>
      <c r="D517" s="1"/>
      <c r="E517" s="3"/>
      <c r="F517" s="3"/>
      <c r="G517" s="1"/>
      <c r="H517" s="1"/>
      <c r="I517" s="1"/>
      <c r="J517" s="1"/>
      <c r="K517" s="1"/>
    </row>
    <row r="518" spans="1:11" ht="16.5" x14ac:dyDescent="0.3">
      <c r="A518" s="113"/>
      <c r="B518" s="1"/>
      <c r="C518" s="1"/>
      <c r="D518" s="1"/>
      <c r="E518" s="3"/>
      <c r="F518" s="3"/>
      <c r="G518" s="1"/>
      <c r="H518" s="1"/>
      <c r="I518" s="1"/>
      <c r="J518" s="1"/>
      <c r="K518" s="1"/>
    </row>
    <row r="519" spans="1:11" ht="16.5" x14ac:dyDescent="0.3">
      <c r="A519" s="113"/>
      <c r="B519" s="1"/>
      <c r="C519" s="1"/>
      <c r="D519" s="1"/>
      <c r="E519" s="3"/>
      <c r="F519" s="3"/>
      <c r="G519" s="1"/>
      <c r="H519" s="1"/>
      <c r="I519" s="1"/>
      <c r="J519" s="1"/>
      <c r="K519" s="1"/>
    </row>
    <row r="520" spans="1:11" ht="16.5" x14ac:dyDescent="0.3">
      <c r="A520" s="113"/>
      <c r="B520" s="1"/>
      <c r="C520" s="1"/>
      <c r="D520" s="1"/>
      <c r="E520" s="3"/>
      <c r="F520" s="3"/>
      <c r="G520" s="1"/>
      <c r="H520" s="1"/>
      <c r="I520" s="1"/>
      <c r="J520" s="1"/>
      <c r="K520" s="1"/>
    </row>
    <row r="521" spans="1:11" ht="16.5" x14ac:dyDescent="0.3">
      <c r="A521" s="113"/>
      <c r="B521" s="1"/>
      <c r="C521" s="1"/>
      <c r="D521" s="1"/>
      <c r="E521" s="3"/>
      <c r="F521" s="3"/>
      <c r="G521" s="1"/>
      <c r="H521" s="1"/>
      <c r="I521" s="1"/>
      <c r="J521" s="1"/>
      <c r="K521" s="1"/>
    </row>
    <row r="522" spans="1:11" ht="16.5" x14ac:dyDescent="0.3">
      <c r="A522" s="113"/>
      <c r="B522" s="1"/>
      <c r="C522" s="1"/>
      <c r="D522" s="1"/>
      <c r="E522" s="3"/>
      <c r="F522" s="3"/>
      <c r="G522" s="1"/>
      <c r="H522" s="1"/>
      <c r="I522" s="1"/>
      <c r="J522" s="1"/>
      <c r="K522" s="1"/>
    </row>
    <row r="523" spans="1:11" ht="16.5" x14ac:dyDescent="0.3">
      <c r="A523" s="113"/>
      <c r="B523" s="1"/>
      <c r="C523" s="1"/>
      <c r="D523" s="1"/>
      <c r="E523" s="3"/>
      <c r="F523" s="3"/>
      <c r="G523" s="1"/>
      <c r="H523" s="1"/>
      <c r="I523" s="1"/>
      <c r="J523" s="1"/>
      <c r="K523" s="1"/>
    </row>
    <row r="524" spans="1:11" ht="16.5" x14ac:dyDescent="0.3">
      <c r="A524" s="113"/>
      <c r="B524" s="1"/>
      <c r="C524" s="1"/>
      <c r="D524" s="1"/>
      <c r="E524" s="3"/>
      <c r="F524" s="3"/>
      <c r="G524" s="1"/>
      <c r="H524" s="1"/>
      <c r="I524" s="1"/>
      <c r="J524" s="1"/>
      <c r="K524" s="1"/>
    </row>
    <row r="525" spans="1:11" ht="16.5" x14ac:dyDescent="0.3">
      <c r="A525" s="113"/>
      <c r="B525" s="1"/>
      <c r="C525" s="1"/>
      <c r="D525" s="1"/>
      <c r="E525" s="3"/>
      <c r="F525" s="3"/>
      <c r="G525" s="1"/>
      <c r="H525" s="1"/>
      <c r="I525" s="1"/>
      <c r="J525" s="1"/>
      <c r="K525" s="1"/>
    </row>
    <row r="526" spans="1:11" ht="16.5" x14ac:dyDescent="0.3">
      <c r="A526" s="113"/>
      <c r="B526" s="1"/>
      <c r="C526" s="1"/>
      <c r="D526" s="1"/>
      <c r="E526" s="3"/>
      <c r="F526" s="3"/>
      <c r="G526" s="1"/>
      <c r="H526" s="1"/>
      <c r="I526" s="1"/>
      <c r="J526" s="1"/>
      <c r="K526" s="1"/>
    </row>
    <row r="527" spans="1:11" ht="16.5" x14ac:dyDescent="0.3">
      <c r="A527" s="113"/>
      <c r="B527" s="1"/>
      <c r="C527" s="1"/>
      <c r="D527" s="1"/>
      <c r="E527" s="3"/>
      <c r="F527" s="3"/>
      <c r="G527" s="1"/>
      <c r="H527" s="1"/>
      <c r="I527" s="1"/>
      <c r="J527" s="1"/>
      <c r="K527" s="1"/>
    </row>
    <row r="528" spans="1:11" ht="16.5" x14ac:dyDescent="0.3">
      <c r="A528" s="113"/>
      <c r="B528" s="1"/>
      <c r="C528" s="1"/>
      <c r="D528" s="1"/>
      <c r="E528" s="3"/>
      <c r="F528" s="3"/>
      <c r="G528" s="1"/>
      <c r="H528" s="1"/>
      <c r="I528" s="1"/>
      <c r="J528" s="1"/>
      <c r="K528" s="1"/>
    </row>
    <row r="529" spans="1:11" ht="16.5" x14ac:dyDescent="0.3">
      <c r="A529" s="113"/>
      <c r="B529" s="1"/>
      <c r="C529" s="1"/>
      <c r="D529" s="1"/>
      <c r="E529" s="3"/>
      <c r="F529" s="3"/>
      <c r="G529" s="1"/>
      <c r="H529" s="1"/>
      <c r="I529" s="1"/>
      <c r="J529" s="1"/>
      <c r="K529" s="1"/>
    </row>
    <row r="530" spans="1:11" ht="16.5" x14ac:dyDescent="0.3">
      <c r="A530" s="113"/>
      <c r="B530" s="1"/>
      <c r="C530" s="1"/>
      <c r="D530" s="1"/>
      <c r="E530" s="3"/>
      <c r="F530" s="3"/>
      <c r="G530" s="1"/>
      <c r="H530" s="1"/>
      <c r="I530" s="1"/>
      <c r="J530" s="1"/>
      <c r="K530" s="1"/>
    </row>
    <row r="531" spans="1:11" ht="16.5" x14ac:dyDescent="0.3">
      <c r="A531" s="113"/>
      <c r="B531" s="1"/>
      <c r="C531" s="1"/>
      <c r="D531" s="1"/>
      <c r="E531" s="3"/>
      <c r="F531" s="3"/>
      <c r="G531" s="1"/>
      <c r="H531" s="1"/>
      <c r="I531" s="1"/>
      <c r="J531" s="1"/>
      <c r="K531" s="1"/>
    </row>
    <row r="532" spans="1:11" ht="16.5" x14ac:dyDescent="0.3">
      <c r="A532" s="113"/>
      <c r="B532" s="1"/>
      <c r="C532" s="1"/>
      <c r="D532" s="1"/>
      <c r="E532" s="3"/>
      <c r="F532" s="3"/>
      <c r="G532" s="1"/>
      <c r="H532" s="1"/>
      <c r="I532" s="1"/>
      <c r="J532" s="1"/>
      <c r="K532" s="1"/>
    </row>
    <row r="533" spans="1:11" ht="16.5" x14ac:dyDescent="0.3">
      <c r="A533" s="113"/>
      <c r="B533" s="1"/>
      <c r="C533" s="1"/>
      <c r="D533" s="1"/>
      <c r="E533" s="3"/>
      <c r="F533" s="3"/>
      <c r="G533" s="1"/>
      <c r="H533" s="1"/>
      <c r="I533" s="1"/>
      <c r="J533" s="1"/>
      <c r="K533" s="1"/>
    </row>
    <row r="534" spans="1:11" ht="16.5" x14ac:dyDescent="0.3">
      <c r="A534" s="113"/>
      <c r="B534" s="1"/>
      <c r="C534" s="1"/>
      <c r="D534" s="1"/>
      <c r="E534" s="3"/>
      <c r="F534" s="3"/>
      <c r="G534" s="1"/>
      <c r="H534" s="1"/>
      <c r="I534" s="1"/>
      <c r="J534" s="1"/>
      <c r="K534" s="1"/>
    </row>
    <row r="535" spans="1:11" ht="16.5" x14ac:dyDescent="0.3">
      <c r="A535" s="113"/>
      <c r="B535" s="1"/>
      <c r="C535" s="1"/>
      <c r="D535" s="1"/>
      <c r="E535" s="3"/>
      <c r="F535" s="3"/>
      <c r="G535" s="1"/>
      <c r="H535" s="1"/>
      <c r="I535" s="1"/>
      <c r="J535" s="1"/>
      <c r="K535" s="1"/>
    </row>
    <row r="536" spans="1:11" ht="16.5" x14ac:dyDescent="0.3">
      <c r="A536" s="113"/>
      <c r="B536" s="1"/>
      <c r="C536" s="1"/>
      <c r="D536" s="1"/>
      <c r="E536" s="3"/>
      <c r="F536" s="3"/>
      <c r="G536" s="1"/>
      <c r="H536" s="1"/>
      <c r="I536" s="1"/>
      <c r="J536" s="1"/>
      <c r="K536" s="1"/>
    </row>
    <row r="537" spans="1:11" ht="16.5" x14ac:dyDescent="0.3">
      <c r="A537" s="113"/>
      <c r="B537" s="1"/>
      <c r="C537" s="1"/>
      <c r="D537" s="1"/>
      <c r="E537" s="3"/>
      <c r="F537" s="3"/>
      <c r="G537" s="1"/>
      <c r="H537" s="1"/>
      <c r="I537" s="1"/>
      <c r="J537" s="1"/>
      <c r="K537" s="1"/>
    </row>
    <row r="538" spans="1:11" ht="16.5" x14ac:dyDescent="0.3">
      <c r="A538" s="113"/>
      <c r="B538" s="1"/>
      <c r="C538" s="1"/>
      <c r="D538" s="1"/>
      <c r="E538" s="3"/>
      <c r="F538" s="3"/>
      <c r="G538" s="1"/>
      <c r="H538" s="1"/>
      <c r="I538" s="1"/>
      <c r="J538" s="1"/>
      <c r="K538" s="1"/>
    </row>
    <row r="539" spans="1:11" ht="16.5" x14ac:dyDescent="0.3">
      <c r="A539" s="113"/>
      <c r="B539" s="1"/>
      <c r="C539" s="1"/>
      <c r="D539" s="1"/>
      <c r="E539" s="3"/>
      <c r="F539" s="3"/>
      <c r="G539" s="1"/>
      <c r="H539" s="1"/>
      <c r="I539" s="1"/>
      <c r="J539" s="1"/>
      <c r="K539" s="1"/>
    </row>
    <row r="540" spans="1:11" ht="16.5" x14ac:dyDescent="0.3">
      <c r="A540" s="113"/>
      <c r="B540" s="1"/>
      <c r="C540" s="1"/>
      <c r="D540" s="1"/>
      <c r="E540" s="3"/>
      <c r="F540" s="3"/>
      <c r="G540" s="1"/>
      <c r="H540" s="1"/>
      <c r="I540" s="1"/>
      <c r="J540" s="1"/>
      <c r="K540" s="1"/>
    </row>
    <row r="541" spans="1:11" ht="16.5" x14ac:dyDescent="0.3">
      <c r="A541" s="113"/>
      <c r="B541" s="1"/>
      <c r="C541" s="1"/>
      <c r="D541" s="1"/>
      <c r="E541" s="3"/>
      <c r="F541" s="3"/>
      <c r="G541" s="1"/>
      <c r="H541" s="1"/>
      <c r="I541" s="1"/>
      <c r="J541" s="1"/>
      <c r="K541" s="1"/>
    </row>
    <row r="542" spans="1:11" ht="16.5" x14ac:dyDescent="0.3">
      <c r="A542" s="113"/>
      <c r="B542" s="1"/>
      <c r="C542" s="1"/>
      <c r="D542" s="1"/>
      <c r="E542" s="3"/>
      <c r="F542" s="3"/>
      <c r="G542" s="1"/>
      <c r="H542" s="1"/>
      <c r="I542" s="1"/>
      <c r="J542" s="1"/>
      <c r="K542" s="1"/>
    </row>
    <row r="543" spans="1:11" ht="16.5" x14ac:dyDescent="0.3">
      <c r="A543" s="113"/>
      <c r="B543" s="1"/>
      <c r="C543" s="1"/>
      <c r="D543" s="1"/>
      <c r="E543" s="3"/>
      <c r="F543" s="3"/>
      <c r="G543" s="1"/>
      <c r="H543" s="1"/>
      <c r="I543" s="1"/>
      <c r="J543" s="1"/>
      <c r="K543" s="1"/>
    </row>
    <row r="544" spans="1:11" ht="16.5" x14ac:dyDescent="0.3">
      <c r="A544" s="113"/>
      <c r="B544" s="1"/>
      <c r="C544" s="1"/>
      <c r="D544" s="1"/>
      <c r="E544" s="3"/>
      <c r="F544" s="3"/>
      <c r="G544" s="1"/>
      <c r="H544" s="1"/>
      <c r="I544" s="1"/>
      <c r="J544" s="1"/>
      <c r="K544" s="1"/>
    </row>
    <row r="545" spans="1:11" ht="16.5" x14ac:dyDescent="0.3">
      <c r="A545" s="113"/>
      <c r="B545" s="1"/>
      <c r="C545" s="1"/>
      <c r="D545" s="1"/>
      <c r="E545" s="3"/>
      <c r="F545" s="3"/>
      <c r="G545" s="1"/>
      <c r="H545" s="1"/>
      <c r="I545" s="1"/>
      <c r="J545" s="1"/>
      <c r="K545" s="1"/>
    </row>
    <row r="546" spans="1:11" ht="16.5" x14ac:dyDescent="0.3">
      <c r="A546" s="113"/>
      <c r="B546" s="1"/>
      <c r="C546" s="1"/>
      <c r="D546" s="1"/>
      <c r="E546" s="3"/>
      <c r="F546" s="3"/>
      <c r="G546" s="1"/>
      <c r="H546" s="1"/>
      <c r="I546" s="1"/>
      <c r="J546" s="1"/>
      <c r="K546" s="1"/>
    </row>
    <row r="547" spans="1:11" ht="16.5" x14ac:dyDescent="0.3">
      <c r="A547" s="113"/>
      <c r="B547" s="1"/>
      <c r="C547" s="1"/>
      <c r="D547" s="1"/>
      <c r="E547" s="3"/>
      <c r="F547" s="3"/>
      <c r="G547" s="1"/>
      <c r="H547" s="1"/>
      <c r="I547" s="1"/>
      <c r="J547" s="1"/>
      <c r="K547" s="1"/>
    </row>
    <row r="548" spans="1:11" ht="16.5" x14ac:dyDescent="0.3">
      <c r="A548" s="113"/>
      <c r="B548" s="1"/>
      <c r="C548" s="1"/>
      <c r="D548" s="1"/>
      <c r="E548" s="3"/>
      <c r="F548" s="3"/>
      <c r="G548" s="1"/>
      <c r="H548" s="1"/>
      <c r="I548" s="1"/>
      <c r="J548" s="1"/>
      <c r="K548" s="1"/>
    </row>
    <row r="549" spans="1:11" ht="16.5" x14ac:dyDescent="0.3">
      <c r="A549" s="113"/>
      <c r="B549" s="1"/>
      <c r="C549" s="1"/>
      <c r="D549" s="1"/>
      <c r="E549" s="3"/>
      <c r="F549" s="3"/>
      <c r="G549" s="1"/>
      <c r="H549" s="1"/>
      <c r="I549" s="1"/>
      <c r="J549" s="1"/>
      <c r="K549" s="1"/>
    </row>
    <row r="550" spans="1:11" ht="16.5" x14ac:dyDescent="0.3">
      <c r="A550" s="113"/>
      <c r="B550" s="1"/>
      <c r="C550" s="1"/>
      <c r="D550" s="1"/>
      <c r="E550" s="3"/>
      <c r="F550" s="3"/>
      <c r="G550" s="1"/>
      <c r="H550" s="1"/>
      <c r="I550" s="1"/>
      <c r="J550" s="1"/>
      <c r="K550" s="1"/>
    </row>
    <row r="551" spans="1:11" ht="16.5" x14ac:dyDescent="0.3">
      <c r="A551" s="113"/>
      <c r="B551" s="1"/>
      <c r="C551" s="1"/>
      <c r="D551" s="1"/>
      <c r="E551" s="3"/>
      <c r="F551" s="3"/>
      <c r="G551" s="1"/>
      <c r="H551" s="1"/>
      <c r="I551" s="1"/>
      <c r="J551" s="1"/>
      <c r="K551" s="1"/>
    </row>
    <row r="552" spans="1:11" ht="16.5" x14ac:dyDescent="0.3">
      <c r="A552" s="113"/>
      <c r="B552" s="1"/>
      <c r="C552" s="1"/>
      <c r="D552" s="1"/>
      <c r="E552" s="3"/>
      <c r="F552" s="3"/>
      <c r="G552" s="1"/>
      <c r="H552" s="1"/>
      <c r="I552" s="1"/>
      <c r="J552" s="1"/>
      <c r="K552" s="1"/>
    </row>
    <row r="553" spans="1:11" ht="16.5" x14ac:dyDescent="0.3">
      <c r="A553" s="113"/>
      <c r="B553" s="1"/>
      <c r="C553" s="1"/>
      <c r="D553" s="1"/>
      <c r="E553" s="3"/>
      <c r="F553" s="3"/>
      <c r="G553" s="1"/>
      <c r="H553" s="1"/>
      <c r="I553" s="1"/>
      <c r="J553" s="1"/>
      <c r="K553" s="1"/>
    </row>
    <row r="554" spans="1:11" ht="16.5" x14ac:dyDescent="0.3">
      <c r="A554" s="113"/>
      <c r="B554" s="1"/>
      <c r="C554" s="1"/>
      <c r="D554" s="1"/>
      <c r="E554" s="3"/>
      <c r="F554" s="3"/>
      <c r="G554" s="1"/>
      <c r="H554" s="1"/>
      <c r="I554" s="1"/>
      <c r="J554" s="1"/>
      <c r="K554" s="1"/>
    </row>
    <row r="555" spans="1:11" ht="16.5" x14ac:dyDescent="0.3">
      <c r="A555" s="113"/>
      <c r="B555" s="1"/>
      <c r="C555" s="1"/>
      <c r="D555" s="1"/>
      <c r="E555" s="3"/>
      <c r="F555" s="3"/>
      <c r="G555" s="1"/>
      <c r="H555" s="1"/>
      <c r="I555" s="1"/>
      <c r="J555" s="1"/>
      <c r="K555" s="1"/>
    </row>
    <row r="556" spans="1:11" ht="16.5" x14ac:dyDescent="0.3">
      <c r="A556" s="113"/>
      <c r="B556" s="1"/>
      <c r="C556" s="1"/>
      <c r="D556" s="1"/>
      <c r="E556" s="3"/>
      <c r="F556" s="3"/>
      <c r="G556" s="1"/>
      <c r="H556" s="1"/>
      <c r="I556" s="1"/>
      <c r="J556" s="1"/>
      <c r="K556" s="1"/>
    </row>
    <row r="557" spans="1:11" ht="16.5" x14ac:dyDescent="0.3">
      <c r="A557" s="113"/>
      <c r="B557" s="1"/>
      <c r="C557" s="1"/>
      <c r="D557" s="1"/>
      <c r="E557" s="3"/>
      <c r="F557" s="3"/>
      <c r="G557" s="1"/>
      <c r="H557" s="1"/>
      <c r="I557" s="1"/>
      <c r="J557" s="1"/>
      <c r="K557" s="1"/>
    </row>
    <row r="558" spans="1:11" ht="16.5" x14ac:dyDescent="0.3">
      <c r="A558" s="113"/>
      <c r="B558" s="1"/>
      <c r="C558" s="1"/>
      <c r="D558" s="1"/>
      <c r="E558" s="3"/>
      <c r="F558" s="3"/>
      <c r="G558" s="1"/>
      <c r="H558" s="1"/>
      <c r="I558" s="1"/>
      <c r="J558" s="1"/>
      <c r="K558" s="1"/>
    </row>
    <row r="559" spans="1:11" ht="16.5" x14ac:dyDescent="0.3">
      <c r="A559" s="113"/>
      <c r="B559" s="1"/>
      <c r="C559" s="1"/>
      <c r="D559" s="1"/>
      <c r="E559" s="3"/>
      <c r="F559" s="3"/>
      <c r="G559" s="1"/>
      <c r="H559" s="1"/>
      <c r="I559" s="1"/>
      <c r="J559" s="1"/>
      <c r="K559" s="1"/>
    </row>
    <row r="560" spans="1:11" ht="16.5" x14ac:dyDescent="0.3">
      <c r="A560" s="113"/>
      <c r="B560" s="1"/>
      <c r="C560" s="1"/>
      <c r="D560" s="1"/>
      <c r="E560" s="3"/>
      <c r="F560" s="3"/>
      <c r="G560" s="1"/>
      <c r="H560" s="1"/>
      <c r="I560" s="1"/>
      <c r="J560" s="1"/>
      <c r="K560" s="1"/>
    </row>
    <row r="561" spans="1:11" ht="16.5" x14ac:dyDescent="0.3">
      <c r="A561" s="113"/>
      <c r="B561" s="1"/>
      <c r="C561" s="1"/>
      <c r="D561" s="1"/>
      <c r="E561" s="3"/>
      <c r="F561" s="3"/>
      <c r="G561" s="1"/>
      <c r="H561" s="1"/>
      <c r="I561" s="1"/>
      <c r="J561" s="1"/>
      <c r="K561" s="1"/>
    </row>
    <row r="562" spans="1:11" ht="16.5" x14ac:dyDescent="0.3">
      <c r="A562" s="113"/>
      <c r="B562" s="1"/>
      <c r="C562" s="1"/>
      <c r="D562" s="1"/>
      <c r="E562" s="3"/>
      <c r="F562" s="3"/>
      <c r="G562" s="1"/>
      <c r="H562" s="1"/>
      <c r="I562" s="1"/>
      <c r="J562" s="1"/>
      <c r="K562" s="1"/>
    </row>
    <row r="563" spans="1:11" ht="16.5" x14ac:dyDescent="0.3">
      <c r="A563" s="113"/>
      <c r="B563" s="1"/>
      <c r="C563" s="1"/>
      <c r="D563" s="1"/>
      <c r="E563" s="3"/>
      <c r="F563" s="3"/>
      <c r="G563" s="1"/>
      <c r="H563" s="1"/>
      <c r="I563" s="1"/>
      <c r="J563" s="1"/>
      <c r="K563" s="1"/>
    </row>
    <row r="564" spans="1:11" ht="16.5" x14ac:dyDescent="0.3">
      <c r="A564" s="113"/>
      <c r="B564" s="1"/>
      <c r="C564" s="1"/>
      <c r="D564" s="1"/>
      <c r="E564" s="3"/>
      <c r="F564" s="3"/>
      <c r="G564" s="1"/>
      <c r="H564" s="1"/>
      <c r="I564" s="1"/>
      <c r="J564" s="1"/>
      <c r="K564" s="1"/>
    </row>
    <row r="565" spans="1:11" ht="16.5" x14ac:dyDescent="0.3">
      <c r="A565" s="113"/>
      <c r="B565" s="1"/>
      <c r="C565" s="1"/>
      <c r="D565" s="1"/>
      <c r="E565" s="3"/>
      <c r="F565" s="3"/>
      <c r="G565" s="1"/>
      <c r="H565" s="1"/>
      <c r="I565" s="1"/>
      <c r="J565" s="1"/>
      <c r="K565" s="1"/>
    </row>
    <row r="566" spans="1:11" ht="16.5" x14ac:dyDescent="0.3">
      <c r="A566" s="113"/>
      <c r="B566" s="1"/>
      <c r="C566" s="1"/>
      <c r="D566" s="1"/>
      <c r="E566" s="3"/>
      <c r="F566" s="3"/>
      <c r="G566" s="1"/>
      <c r="H566" s="1"/>
      <c r="I566" s="1"/>
      <c r="J566" s="1"/>
      <c r="K566" s="1"/>
    </row>
    <row r="567" spans="1:11" ht="16.5" x14ac:dyDescent="0.3">
      <c r="A567" s="113"/>
      <c r="B567" s="1"/>
      <c r="C567" s="1"/>
      <c r="D567" s="1"/>
      <c r="E567" s="3"/>
      <c r="F567" s="3"/>
      <c r="G567" s="1"/>
      <c r="H567" s="1"/>
      <c r="I567" s="1"/>
      <c r="J567" s="1"/>
      <c r="K567" s="1"/>
    </row>
    <row r="568" spans="1:11" ht="16.5" x14ac:dyDescent="0.3">
      <c r="A568" s="113"/>
      <c r="B568" s="1"/>
      <c r="C568" s="1"/>
      <c r="D568" s="1"/>
      <c r="E568" s="3"/>
      <c r="F568" s="3"/>
      <c r="G568" s="1"/>
      <c r="H568" s="1"/>
      <c r="I568" s="1"/>
      <c r="J568" s="1"/>
      <c r="K568" s="1"/>
    </row>
    <row r="569" spans="1:11" ht="16.5" x14ac:dyDescent="0.3">
      <c r="A569" s="113"/>
      <c r="B569" s="1"/>
      <c r="C569" s="1"/>
      <c r="D569" s="1"/>
      <c r="E569" s="3"/>
      <c r="F569" s="3"/>
      <c r="G569" s="1"/>
      <c r="H569" s="1"/>
      <c r="I569" s="1"/>
      <c r="J569" s="1"/>
      <c r="K569" s="1"/>
    </row>
    <row r="570" spans="1:11" ht="16.5" x14ac:dyDescent="0.3">
      <c r="A570" s="113"/>
      <c r="B570" s="1"/>
      <c r="C570" s="1"/>
      <c r="D570" s="1"/>
      <c r="E570" s="3"/>
      <c r="F570" s="3"/>
      <c r="G570" s="1"/>
      <c r="H570" s="1"/>
      <c r="I570" s="1"/>
      <c r="J570" s="1"/>
      <c r="K570" s="1"/>
    </row>
    <row r="571" spans="1:11" ht="16.5" x14ac:dyDescent="0.3">
      <c r="A571" s="113"/>
      <c r="B571" s="1"/>
      <c r="C571" s="1"/>
      <c r="D571" s="1"/>
      <c r="E571" s="3"/>
      <c r="F571" s="3"/>
      <c r="G571" s="1"/>
      <c r="H571" s="1"/>
      <c r="I571" s="1"/>
      <c r="J571" s="1"/>
      <c r="K571" s="1"/>
    </row>
    <row r="572" spans="1:11" ht="16.5" x14ac:dyDescent="0.3">
      <c r="A572" s="113"/>
      <c r="B572" s="1"/>
      <c r="C572" s="1"/>
      <c r="D572" s="1"/>
      <c r="E572" s="3"/>
      <c r="F572" s="3"/>
      <c r="G572" s="1"/>
      <c r="H572" s="1"/>
      <c r="I572" s="1"/>
      <c r="J572" s="1"/>
      <c r="K572" s="1"/>
    </row>
    <row r="573" spans="1:11" ht="16.5" x14ac:dyDescent="0.3">
      <c r="A573" s="113"/>
      <c r="B573" s="1"/>
      <c r="C573" s="1"/>
      <c r="D573" s="1"/>
      <c r="E573" s="3"/>
      <c r="F573" s="3"/>
      <c r="G573" s="1"/>
      <c r="H573" s="1"/>
      <c r="I573" s="1"/>
      <c r="J573" s="1"/>
      <c r="K573" s="1"/>
    </row>
    <row r="574" spans="1:11" ht="16.5" x14ac:dyDescent="0.3">
      <c r="A574" s="113"/>
      <c r="B574" s="1"/>
      <c r="C574" s="1"/>
      <c r="D574" s="1"/>
      <c r="E574" s="3"/>
      <c r="F574" s="3"/>
      <c r="G574" s="1"/>
      <c r="H574" s="1"/>
      <c r="I574" s="1"/>
      <c r="J574" s="1"/>
      <c r="K574" s="1"/>
    </row>
    <row r="575" spans="1:11" ht="16.5" x14ac:dyDescent="0.3">
      <c r="A575" s="113"/>
      <c r="B575" s="1"/>
      <c r="C575" s="1"/>
      <c r="D575" s="1"/>
      <c r="E575" s="3"/>
      <c r="F575" s="3"/>
      <c r="G575" s="1"/>
      <c r="H575" s="1"/>
      <c r="I575" s="1"/>
      <c r="J575" s="1"/>
      <c r="K575" s="1"/>
    </row>
    <row r="576" spans="1:11" ht="16.5" x14ac:dyDescent="0.3">
      <c r="A576" s="113"/>
      <c r="B576" s="1"/>
      <c r="C576" s="1"/>
      <c r="D576" s="1"/>
      <c r="E576" s="3"/>
      <c r="F576" s="3"/>
      <c r="G576" s="1"/>
      <c r="H576" s="1"/>
      <c r="I576" s="1"/>
      <c r="J576" s="1"/>
      <c r="K576" s="1"/>
    </row>
    <row r="577" spans="1:11" ht="16.5" x14ac:dyDescent="0.3">
      <c r="A577" s="113"/>
      <c r="B577" s="1"/>
      <c r="C577" s="1"/>
      <c r="D577" s="1"/>
      <c r="E577" s="3"/>
      <c r="F577" s="3"/>
      <c r="G577" s="1"/>
      <c r="H577" s="1"/>
      <c r="I577" s="1"/>
      <c r="J577" s="1"/>
      <c r="K577" s="1"/>
    </row>
    <row r="578" spans="1:11" ht="16.5" x14ac:dyDescent="0.3">
      <c r="A578" s="113"/>
      <c r="B578" s="1"/>
      <c r="C578" s="1"/>
      <c r="D578" s="1"/>
      <c r="E578" s="3"/>
      <c r="F578" s="3"/>
      <c r="G578" s="1"/>
      <c r="H578" s="1"/>
      <c r="I578" s="1"/>
      <c r="J578" s="1"/>
      <c r="K578" s="1"/>
    </row>
    <row r="579" spans="1:11" ht="16.5" x14ac:dyDescent="0.3">
      <c r="A579" s="113"/>
      <c r="B579" s="1"/>
      <c r="C579" s="1"/>
      <c r="D579" s="1"/>
      <c r="E579" s="3"/>
      <c r="F579" s="3"/>
      <c r="G579" s="1"/>
      <c r="H579" s="1"/>
      <c r="I579" s="1"/>
      <c r="J579" s="1"/>
      <c r="K579" s="1"/>
    </row>
    <row r="580" spans="1:11" ht="16.5" x14ac:dyDescent="0.3">
      <c r="A580" s="113"/>
      <c r="B580" s="1"/>
      <c r="C580" s="1"/>
      <c r="D580" s="1"/>
      <c r="E580" s="3"/>
      <c r="F580" s="3"/>
      <c r="G580" s="1"/>
      <c r="H580" s="1"/>
      <c r="I580" s="1"/>
      <c r="J580" s="1"/>
      <c r="K580" s="1"/>
    </row>
    <row r="581" spans="1:11" ht="16.5" x14ac:dyDescent="0.3">
      <c r="A581" s="113"/>
      <c r="B581" s="1"/>
      <c r="C581" s="1"/>
      <c r="D581" s="1"/>
      <c r="E581" s="3"/>
      <c r="F581" s="3"/>
      <c r="G581" s="1"/>
      <c r="H581" s="1"/>
      <c r="I581" s="1"/>
      <c r="J581" s="1"/>
      <c r="K581" s="1"/>
    </row>
    <row r="582" spans="1:11" ht="16.5" x14ac:dyDescent="0.3">
      <c r="A582" s="113"/>
      <c r="B582" s="1"/>
      <c r="C582" s="1"/>
      <c r="D582" s="1"/>
      <c r="E582" s="3"/>
      <c r="F582" s="3"/>
      <c r="G582" s="1"/>
      <c r="H582" s="1"/>
      <c r="I582" s="1"/>
      <c r="J582" s="1"/>
      <c r="K582" s="1"/>
    </row>
    <row r="583" spans="1:11" ht="16.5" x14ac:dyDescent="0.3">
      <c r="A583" s="113"/>
      <c r="B583" s="1"/>
      <c r="C583" s="1"/>
      <c r="D583" s="1"/>
      <c r="E583" s="3"/>
      <c r="F583" s="3"/>
      <c r="G583" s="1"/>
      <c r="H583" s="1"/>
      <c r="I583" s="1"/>
      <c r="J583" s="1"/>
      <c r="K583" s="1"/>
    </row>
    <row r="584" spans="1:11" ht="16.5" x14ac:dyDescent="0.3">
      <c r="A584" s="113"/>
      <c r="B584" s="1"/>
      <c r="C584" s="1"/>
      <c r="D584" s="1"/>
      <c r="E584" s="3"/>
      <c r="F584" s="3"/>
      <c r="G584" s="1"/>
      <c r="H584" s="1"/>
      <c r="I584" s="1"/>
      <c r="J584" s="1"/>
      <c r="K584" s="1"/>
    </row>
    <row r="585" spans="1:11" ht="16.5" x14ac:dyDescent="0.3">
      <c r="A585" s="113"/>
      <c r="B585" s="1"/>
      <c r="C585" s="1"/>
      <c r="D585" s="1"/>
      <c r="E585" s="3"/>
      <c r="F585" s="3"/>
      <c r="G585" s="1"/>
      <c r="H585" s="1"/>
      <c r="I585" s="1"/>
      <c r="J585" s="1"/>
      <c r="K585" s="1"/>
    </row>
    <row r="586" spans="1:11" ht="16.5" x14ac:dyDescent="0.3">
      <c r="A586" s="113"/>
      <c r="B586" s="1"/>
      <c r="C586" s="1"/>
      <c r="D586" s="1"/>
      <c r="E586" s="3"/>
      <c r="F586" s="3"/>
      <c r="G586" s="1"/>
      <c r="H586" s="1"/>
      <c r="I586" s="1"/>
      <c r="J586" s="1"/>
      <c r="K586" s="1"/>
    </row>
    <row r="587" spans="1:11" ht="16.5" x14ac:dyDescent="0.3">
      <c r="A587" s="113"/>
      <c r="B587" s="1"/>
      <c r="C587" s="1"/>
      <c r="D587" s="1"/>
      <c r="E587" s="3"/>
      <c r="F587" s="3"/>
      <c r="G587" s="1"/>
      <c r="H587" s="1"/>
      <c r="I587" s="1"/>
      <c r="J587" s="1"/>
      <c r="K587" s="1"/>
    </row>
    <row r="588" spans="1:11" ht="16.5" x14ac:dyDescent="0.3">
      <c r="A588" s="113"/>
      <c r="B588" s="1"/>
      <c r="C588" s="1"/>
      <c r="D588" s="1"/>
      <c r="E588" s="3"/>
      <c r="F588" s="3"/>
      <c r="G588" s="1"/>
      <c r="H588" s="1"/>
      <c r="I588" s="1"/>
      <c r="J588" s="1"/>
      <c r="K588" s="1"/>
    </row>
    <row r="589" spans="1:11" ht="16.5" x14ac:dyDescent="0.3">
      <c r="A589" s="113"/>
      <c r="B589" s="1"/>
      <c r="C589" s="1"/>
      <c r="D589" s="1"/>
      <c r="E589" s="3"/>
      <c r="F589" s="3"/>
      <c r="G589" s="1"/>
      <c r="H589" s="1"/>
      <c r="I589" s="1"/>
      <c r="J589" s="1"/>
      <c r="K589" s="1"/>
    </row>
    <row r="590" spans="1:11" ht="16.5" x14ac:dyDescent="0.3">
      <c r="A590" s="113"/>
      <c r="B590" s="1"/>
      <c r="C590" s="1"/>
      <c r="D590" s="1"/>
      <c r="E590" s="3"/>
      <c r="F590" s="3"/>
      <c r="G590" s="1"/>
      <c r="H590" s="1"/>
      <c r="I590" s="1"/>
      <c r="J590" s="1"/>
      <c r="K590" s="1"/>
    </row>
    <row r="591" spans="1:11" ht="16.5" x14ac:dyDescent="0.3">
      <c r="A591" s="113"/>
      <c r="B591" s="1"/>
      <c r="C591" s="1"/>
      <c r="D591" s="1"/>
      <c r="E591" s="3"/>
      <c r="F591" s="3"/>
      <c r="G591" s="1"/>
      <c r="H591" s="1"/>
      <c r="I591" s="1"/>
      <c r="J591" s="1"/>
      <c r="K591" s="1"/>
    </row>
    <row r="592" spans="1:11" ht="16.5" x14ac:dyDescent="0.3">
      <c r="A592" s="113"/>
      <c r="B592" s="1"/>
      <c r="C592" s="1"/>
      <c r="D592" s="1"/>
      <c r="E592" s="3"/>
      <c r="F592" s="3"/>
      <c r="G592" s="1"/>
      <c r="H592" s="1"/>
      <c r="I592" s="1"/>
      <c r="J592" s="1"/>
      <c r="K592" s="1"/>
    </row>
    <row r="593" spans="1:11" ht="16.5" x14ac:dyDescent="0.3">
      <c r="A593" s="113"/>
      <c r="B593" s="1"/>
      <c r="C593" s="1"/>
      <c r="D593" s="1"/>
      <c r="E593" s="3"/>
      <c r="F593" s="3"/>
      <c r="G593" s="1"/>
      <c r="H593" s="1"/>
      <c r="I593" s="1"/>
      <c r="J593" s="1"/>
      <c r="K593" s="1"/>
    </row>
    <row r="594" spans="1:11" ht="16.5" x14ac:dyDescent="0.3">
      <c r="A594" s="113"/>
      <c r="B594" s="1"/>
      <c r="C594" s="1"/>
      <c r="D594" s="1"/>
      <c r="E594" s="3"/>
      <c r="F594" s="3"/>
      <c r="G594" s="1"/>
      <c r="H594" s="1"/>
      <c r="I594" s="1"/>
      <c r="J594" s="1"/>
      <c r="K594" s="1"/>
    </row>
    <row r="595" spans="1:11" ht="16.5" x14ac:dyDescent="0.3">
      <c r="A595" s="113"/>
      <c r="B595" s="1"/>
      <c r="C595" s="1"/>
      <c r="D595" s="1"/>
      <c r="E595" s="3"/>
      <c r="F595" s="3"/>
      <c r="G595" s="1"/>
      <c r="H595" s="1"/>
      <c r="I595" s="1"/>
      <c r="J595" s="1"/>
      <c r="K595" s="1"/>
    </row>
    <row r="596" spans="1:11" ht="16.5" x14ac:dyDescent="0.3">
      <c r="A596" s="113"/>
      <c r="B596" s="1"/>
      <c r="C596" s="1"/>
      <c r="D596" s="1"/>
      <c r="E596" s="3"/>
      <c r="F596" s="3"/>
      <c r="G596" s="1"/>
      <c r="H596" s="1"/>
      <c r="I596" s="1"/>
      <c r="J596" s="1"/>
      <c r="K596" s="1"/>
    </row>
    <row r="597" spans="1:11" ht="16.5" x14ac:dyDescent="0.3">
      <c r="A597" s="113"/>
      <c r="B597" s="1"/>
      <c r="C597" s="1"/>
      <c r="D597" s="1"/>
      <c r="E597" s="3"/>
      <c r="F597" s="3"/>
      <c r="G597" s="1"/>
      <c r="H597" s="1"/>
      <c r="I597" s="1"/>
      <c r="J597" s="1"/>
      <c r="K597" s="1"/>
    </row>
    <row r="598" spans="1:11" ht="16.5" x14ac:dyDescent="0.3">
      <c r="A598" s="113"/>
      <c r="B598" s="1"/>
      <c r="C598" s="1"/>
      <c r="D598" s="1"/>
      <c r="E598" s="3"/>
      <c r="F598" s="3"/>
      <c r="G598" s="1"/>
      <c r="H598" s="1"/>
      <c r="I598" s="1"/>
      <c r="J598" s="1"/>
      <c r="K598" s="1"/>
    </row>
    <row r="599" spans="1:11" ht="16.5" x14ac:dyDescent="0.3">
      <c r="A599" s="113"/>
      <c r="B599" s="1"/>
      <c r="C599" s="1"/>
      <c r="D599" s="1"/>
      <c r="E599" s="3"/>
      <c r="F599" s="3"/>
      <c r="G599" s="1"/>
      <c r="H599" s="1"/>
      <c r="I599" s="1"/>
      <c r="J599" s="1"/>
      <c r="K599" s="1"/>
    </row>
    <row r="600" spans="1:11" ht="16.5" x14ac:dyDescent="0.3">
      <c r="A600" s="113"/>
      <c r="B600" s="1"/>
      <c r="C600" s="1"/>
      <c r="D600" s="1"/>
      <c r="E600" s="3"/>
      <c r="F600" s="3"/>
      <c r="G600" s="1"/>
      <c r="H600" s="1"/>
      <c r="I600" s="1"/>
      <c r="J600" s="1"/>
      <c r="K600" s="1"/>
    </row>
    <row r="601" spans="1:11" ht="16.5" x14ac:dyDescent="0.3">
      <c r="A601" s="113"/>
      <c r="B601" s="1"/>
      <c r="C601" s="1"/>
      <c r="D601" s="1"/>
      <c r="E601" s="3"/>
      <c r="F601" s="3"/>
      <c r="G601" s="1"/>
      <c r="H601" s="1"/>
      <c r="I601" s="1"/>
      <c r="J601" s="1"/>
      <c r="K601" s="1"/>
    </row>
    <row r="602" spans="1:11" ht="16.5" x14ac:dyDescent="0.3">
      <c r="A602" s="113"/>
      <c r="B602" s="1"/>
      <c r="C602" s="1"/>
      <c r="D602" s="1"/>
      <c r="E602" s="3"/>
      <c r="F602" s="3"/>
      <c r="G602" s="1"/>
      <c r="H602" s="1"/>
      <c r="I602" s="1"/>
      <c r="J602" s="1"/>
      <c r="K602" s="1"/>
    </row>
    <row r="603" spans="1:11" ht="16.5" x14ac:dyDescent="0.3">
      <c r="A603" s="113"/>
      <c r="B603" s="1"/>
      <c r="C603" s="1"/>
      <c r="D603" s="1"/>
      <c r="E603" s="3"/>
      <c r="F603" s="3"/>
      <c r="G603" s="1"/>
      <c r="H603" s="1"/>
      <c r="I603" s="1"/>
      <c r="J603" s="1"/>
      <c r="K603" s="1"/>
    </row>
    <row r="604" spans="1:11" ht="16.5" x14ac:dyDescent="0.3">
      <c r="A604" s="113"/>
      <c r="B604" s="1"/>
      <c r="C604" s="1"/>
      <c r="D604" s="1"/>
      <c r="E604" s="3"/>
      <c r="F604" s="3"/>
      <c r="G604" s="1"/>
      <c r="H604" s="1"/>
      <c r="I604" s="1"/>
      <c r="J604" s="1"/>
      <c r="K604" s="1"/>
    </row>
    <row r="605" spans="1:11" ht="16.5" x14ac:dyDescent="0.3">
      <c r="A605" s="113"/>
      <c r="B605" s="1"/>
      <c r="C605" s="1"/>
      <c r="D605" s="1"/>
      <c r="E605" s="3"/>
      <c r="F605" s="3"/>
      <c r="G605" s="1"/>
      <c r="H605" s="1"/>
      <c r="I605" s="1"/>
      <c r="J605" s="1"/>
      <c r="K605" s="1"/>
    </row>
    <row r="606" spans="1:11" ht="16.5" x14ac:dyDescent="0.3">
      <c r="A606" s="113"/>
      <c r="B606" s="1"/>
      <c r="C606" s="1"/>
      <c r="D606" s="1"/>
      <c r="E606" s="3"/>
      <c r="F606" s="3"/>
      <c r="G606" s="1"/>
      <c r="H606" s="1"/>
      <c r="I606" s="1"/>
      <c r="J606" s="1"/>
      <c r="K606" s="1"/>
    </row>
    <row r="607" spans="1:11" ht="16.5" x14ac:dyDescent="0.3">
      <c r="A607" s="113"/>
      <c r="B607" s="1"/>
      <c r="C607" s="1"/>
      <c r="D607" s="1"/>
      <c r="E607" s="3"/>
      <c r="F607" s="3"/>
      <c r="G607" s="1"/>
      <c r="H607" s="1"/>
      <c r="I607" s="1"/>
      <c r="J607" s="1"/>
      <c r="K607" s="1"/>
    </row>
    <row r="608" spans="1:11" ht="16.5" x14ac:dyDescent="0.3">
      <c r="A608" s="113"/>
      <c r="B608" s="1"/>
      <c r="C608" s="1"/>
      <c r="D608" s="1"/>
      <c r="E608" s="3"/>
      <c r="F608" s="3"/>
      <c r="G608" s="1"/>
      <c r="H608" s="1"/>
      <c r="I608" s="1"/>
      <c r="J608" s="1"/>
      <c r="K608" s="1"/>
    </row>
    <row r="609" spans="1:11" ht="16.5" x14ac:dyDescent="0.3">
      <c r="A609" s="113"/>
      <c r="B609" s="1"/>
      <c r="C609" s="1"/>
      <c r="D609" s="1"/>
      <c r="E609" s="3"/>
      <c r="F609" s="3"/>
      <c r="G609" s="1"/>
      <c r="H609" s="1"/>
      <c r="I609" s="1"/>
      <c r="J609" s="1"/>
      <c r="K609" s="1"/>
    </row>
    <row r="610" spans="1:11" ht="16.5" x14ac:dyDescent="0.3">
      <c r="A610" s="113"/>
      <c r="B610" s="1"/>
      <c r="C610" s="1"/>
      <c r="D610" s="1"/>
      <c r="E610" s="3"/>
      <c r="F610" s="3"/>
      <c r="G610" s="1"/>
      <c r="H610" s="1"/>
      <c r="I610" s="1"/>
      <c r="J610" s="1"/>
      <c r="K610" s="1"/>
    </row>
    <row r="611" spans="1:11" ht="16.5" x14ac:dyDescent="0.3">
      <c r="A611" s="113"/>
      <c r="B611" s="1"/>
      <c r="C611" s="1"/>
      <c r="D611" s="1"/>
      <c r="E611" s="3"/>
      <c r="F611" s="3"/>
      <c r="G611" s="1"/>
      <c r="H611" s="1"/>
      <c r="I611" s="1"/>
      <c r="J611" s="1"/>
      <c r="K611" s="1"/>
    </row>
    <row r="612" spans="1:11" ht="16.5" x14ac:dyDescent="0.3">
      <c r="A612" s="113"/>
      <c r="B612" s="1"/>
      <c r="C612" s="1"/>
      <c r="D612" s="1"/>
      <c r="E612" s="3"/>
      <c r="F612" s="3"/>
      <c r="G612" s="1"/>
      <c r="H612" s="1"/>
      <c r="I612" s="1"/>
      <c r="J612" s="1"/>
      <c r="K612" s="1"/>
    </row>
    <row r="613" spans="1:11" ht="16.5" x14ac:dyDescent="0.3">
      <c r="A613" s="113"/>
      <c r="B613" s="1"/>
      <c r="C613" s="1"/>
      <c r="D613" s="1"/>
      <c r="E613" s="3"/>
      <c r="F613" s="3"/>
      <c r="G613" s="1"/>
      <c r="H613" s="1"/>
      <c r="I613" s="1"/>
      <c r="J613" s="1"/>
      <c r="K613" s="1"/>
    </row>
    <row r="614" spans="1:11" ht="16.5" x14ac:dyDescent="0.3">
      <c r="A614" s="113"/>
      <c r="B614" s="1"/>
      <c r="C614" s="1"/>
      <c r="D614" s="1"/>
      <c r="E614" s="3"/>
      <c r="F614" s="3"/>
      <c r="G614" s="1"/>
      <c r="H614" s="1"/>
      <c r="I614" s="1"/>
      <c r="J614" s="1"/>
      <c r="K614" s="1"/>
    </row>
    <row r="615" spans="1:11" ht="16.5" x14ac:dyDescent="0.3">
      <c r="A615" s="113"/>
      <c r="B615" s="1"/>
      <c r="C615" s="1"/>
      <c r="D615" s="1"/>
      <c r="E615" s="3"/>
      <c r="F615" s="3"/>
      <c r="G615" s="1"/>
      <c r="H615" s="1"/>
      <c r="I615" s="1"/>
      <c r="J615" s="1"/>
      <c r="K615" s="1"/>
    </row>
    <row r="616" spans="1:11" ht="16.5" x14ac:dyDescent="0.3">
      <c r="A616" s="113"/>
      <c r="B616" s="1"/>
      <c r="C616" s="1"/>
      <c r="D616" s="1"/>
      <c r="E616" s="3"/>
      <c r="F616" s="3"/>
      <c r="G616" s="1"/>
      <c r="H616" s="1"/>
      <c r="I616" s="1"/>
      <c r="J616" s="1"/>
      <c r="K616" s="1"/>
    </row>
    <row r="617" spans="1:11" ht="16.5" x14ac:dyDescent="0.3">
      <c r="A617" s="113"/>
      <c r="B617" s="1"/>
      <c r="C617" s="1"/>
      <c r="D617" s="1"/>
      <c r="E617" s="3"/>
      <c r="F617" s="3"/>
      <c r="G617" s="1"/>
      <c r="H617" s="1"/>
      <c r="I617" s="1"/>
      <c r="J617" s="1"/>
      <c r="K617" s="1"/>
    </row>
    <row r="618" spans="1:11" ht="16.5" x14ac:dyDescent="0.3">
      <c r="A618" s="113"/>
      <c r="B618" s="1"/>
      <c r="C618" s="1"/>
      <c r="D618" s="1"/>
      <c r="E618" s="3"/>
      <c r="F618" s="3"/>
      <c r="G618" s="1"/>
      <c r="H618" s="1"/>
      <c r="I618" s="1"/>
      <c r="J618" s="1"/>
      <c r="K618" s="1"/>
    </row>
    <row r="619" spans="1:11" ht="16.5" x14ac:dyDescent="0.3">
      <c r="A619" s="113"/>
      <c r="B619" s="1"/>
      <c r="C619" s="1"/>
      <c r="D619" s="1"/>
      <c r="E619" s="3"/>
      <c r="F619" s="3"/>
      <c r="G619" s="1"/>
      <c r="H619" s="1"/>
      <c r="I619" s="1"/>
      <c r="J619" s="1"/>
      <c r="K619" s="1"/>
    </row>
    <row r="620" spans="1:11" ht="16.5" x14ac:dyDescent="0.3">
      <c r="A620" s="113"/>
      <c r="B620" s="1"/>
      <c r="C620" s="1"/>
      <c r="D620" s="1"/>
      <c r="E620" s="3"/>
      <c r="F620" s="3"/>
      <c r="G620" s="1"/>
      <c r="H620" s="1"/>
      <c r="I620" s="1"/>
      <c r="J620" s="1"/>
      <c r="K620" s="1"/>
    </row>
    <row r="621" spans="1:11" ht="16.5" x14ac:dyDescent="0.3">
      <c r="A621" s="113"/>
      <c r="B621" s="1"/>
      <c r="C621" s="1"/>
      <c r="D621" s="1"/>
      <c r="E621" s="3"/>
      <c r="F621" s="3"/>
      <c r="G621" s="1"/>
      <c r="H621" s="1"/>
      <c r="I621" s="1"/>
      <c r="J621" s="1"/>
      <c r="K621" s="1"/>
    </row>
    <row r="622" spans="1:11" ht="16.5" x14ac:dyDescent="0.3">
      <c r="A622" s="113"/>
      <c r="B622" s="1"/>
      <c r="C622" s="1"/>
      <c r="D622" s="1"/>
      <c r="E622" s="3"/>
      <c r="F622" s="3"/>
      <c r="G622" s="1"/>
      <c r="H622" s="1"/>
      <c r="I622" s="1"/>
      <c r="J622" s="1"/>
      <c r="K622" s="1"/>
    </row>
    <row r="623" spans="1:11" ht="16.5" x14ac:dyDescent="0.3">
      <c r="A623" s="113"/>
      <c r="B623" s="1"/>
      <c r="C623" s="1"/>
      <c r="D623" s="1"/>
      <c r="E623" s="3"/>
      <c r="F623" s="3"/>
      <c r="G623" s="1"/>
      <c r="H623" s="1"/>
      <c r="I623" s="1"/>
      <c r="J623" s="1"/>
      <c r="K623" s="1"/>
    </row>
    <row r="624" spans="1:11" ht="16.5" x14ac:dyDescent="0.3">
      <c r="A624" s="113"/>
      <c r="B624" s="1"/>
      <c r="C624" s="1"/>
      <c r="D624" s="1"/>
      <c r="E624" s="3"/>
      <c r="F624" s="3"/>
      <c r="G624" s="1"/>
      <c r="H624" s="1"/>
      <c r="I624" s="1"/>
      <c r="J624" s="1"/>
      <c r="K624" s="1"/>
    </row>
    <row r="625" spans="1:11" ht="16.5" x14ac:dyDescent="0.3">
      <c r="A625" s="113"/>
      <c r="B625" s="1"/>
      <c r="C625" s="1"/>
      <c r="D625" s="1"/>
      <c r="E625" s="3"/>
      <c r="F625" s="3"/>
      <c r="G625" s="1"/>
      <c r="H625" s="1"/>
      <c r="I625" s="1"/>
      <c r="J625" s="1"/>
      <c r="K625" s="1"/>
    </row>
    <row r="626" spans="1:11" ht="16.5" x14ac:dyDescent="0.3">
      <c r="A626" s="113"/>
      <c r="B626" s="1"/>
      <c r="C626" s="1"/>
      <c r="D626" s="1"/>
      <c r="E626" s="3"/>
      <c r="F626" s="3"/>
      <c r="G626" s="1"/>
      <c r="H626" s="1"/>
      <c r="I626" s="1"/>
      <c r="J626" s="1"/>
      <c r="K626" s="1"/>
    </row>
    <row r="627" spans="1:11" ht="16.5" x14ac:dyDescent="0.3">
      <c r="A627" s="113"/>
      <c r="B627" s="1"/>
      <c r="C627" s="1"/>
      <c r="D627" s="1"/>
      <c r="E627" s="3"/>
      <c r="F627" s="3"/>
      <c r="G627" s="1"/>
      <c r="H627" s="1"/>
      <c r="I627" s="1"/>
      <c r="J627" s="1"/>
      <c r="K627" s="1"/>
    </row>
    <row r="628" spans="1:11" ht="16.5" x14ac:dyDescent="0.3">
      <c r="A628" s="113"/>
      <c r="B628" s="1"/>
      <c r="C628" s="1"/>
      <c r="D628" s="1"/>
      <c r="E628" s="3"/>
      <c r="F628" s="3"/>
      <c r="G628" s="1"/>
      <c r="H628" s="1"/>
      <c r="I628" s="1"/>
      <c r="J628" s="1"/>
      <c r="K628" s="1"/>
    </row>
    <row r="629" spans="1:11" ht="16.5" x14ac:dyDescent="0.3">
      <c r="A629" s="113"/>
      <c r="B629" s="1"/>
      <c r="C629" s="1"/>
      <c r="D629" s="1"/>
      <c r="E629" s="3"/>
      <c r="F629" s="3"/>
      <c r="G629" s="1"/>
      <c r="H629" s="1"/>
      <c r="I629" s="1"/>
      <c r="J629" s="1"/>
      <c r="K629" s="1"/>
    </row>
    <row r="630" spans="1:11" ht="16.5" x14ac:dyDescent="0.3">
      <c r="A630" s="113"/>
      <c r="B630" s="1"/>
      <c r="C630" s="1"/>
      <c r="D630" s="1"/>
      <c r="E630" s="3"/>
      <c r="F630" s="3"/>
      <c r="G630" s="1"/>
      <c r="H630" s="1"/>
      <c r="I630" s="1"/>
      <c r="J630" s="1"/>
      <c r="K630" s="1"/>
    </row>
    <row r="631" spans="1:11" ht="16.5" x14ac:dyDescent="0.3">
      <c r="A631" s="113"/>
      <c r="B631" s="1"/>
      <c r="C631" s="1"/>
      <c r="D631" s="1"/>
      <c r="E631" s="3"/>
      <c r="F631" s="3"/>
      <c r="G631" s="1"/>
      <c r="H631" s="1"/>
      <c r="I631" s="1"/>
      <c r="J631" s="1"/>
      <c r="K631" s="1"/>
    </row>
    <row r="632" spans="1:11" ht="16.5" x14ac:dyDescent="0.3">
      <c r="A632" s="113"/>
      <c r="B632" s="1"/>
      <c r="C632" s="1"/>
      <c r="D632" s="1"/>
      <c r="E632" s="3"/>
      <c r="F632" s="3"/>
      <c r="G632" s="1"/>
      <c r="H632" s="1"/>
      <c r="I632" s="1"/>
      <c r="J632" s="1"/>
      <c r="K632" s="1"/>
    </row>
    <row r="633" spans="1:11" ht="16.5" x14ac:dyDescent="0.3">
      <c r="A633" s="113"/>
      <c r="B633" s="1"/>
      <c r="C633" s="1"/>
      <c r="D633" s="1"/>
      <c r="E633" s="3"/>
      <c r="F633" s="3"/>
      <c r="G633" s="1"/>
      <c r="H633" s="1"/>
      <c r="I633" s="1"/>
      <c r="J633" s="1"/>
      <c r="K633" s="1"/>
    </row>
    <row r="634" spans="1:11" ht="16.5" x14ac:dyDescent="0.3">
      <c r="A634" s="113"/>
      <c r="B634" s="1"/>
      <c r="C634" s="1"/>
      <c r="D634" s="1"/>
      <c r="E634" s="3"/>
      <c r="F634" s="3"/>
      <c r="G634" s="1"/>
      <c r="H634" s="1"/>
      <c r="I634" s="1"/>
      <c r="J634" s="1"/>
      <c r="K634" s="1"/>
    </row>
    <row r="635" spans="1:11" ht="16.5" x14ac:dyDescent="0.3">
      <c r="A635" s="113"/>
      <c r="B635" s="1"/>
      <c r="C635" s="1"/>
      <c r="D635" s="1"/>
      <c r="E635" s="3"/>
      <c r="F635" s="3"/>
      <c r="G635" s="1"/>
      <c r="H635" s="1"/>
      <c r="I635" s="1"/>
      <c r="J635" s="1"/>
      <c r="K635" s="1"/>
    </row>
    <row r="636" spans="1:11" ht="16.5" x14ac:dyDescent="0.3">
      <c r="A636" s="113"/>
      <c r="B636" s="1"/>
      <c r="C636" s="1"/>
      <c r="D636" s="1"/>
      <c r="E636" s="3"/>
      <c r="F636" s="3"/>
      <c r="G636" s="1"/>
      <c r="H636" s="1"/>
      <c r="I636" s="1"/>
      <c r="J636" s="1"/>
      <c r="K636" s="1"/>
    </row>
    <row r="637" spans="1:11" ht="16.5" x14ac:dyDescent="0.3">
      <c r="A637" s="113"/>
      <c r="B637" s="1"/>
      <c r="C637" s="1"/>
      <c r="D637" s="1"/>
      <c r="E637" s="3"/>
      <c r="F637" s="3"/>
      <c r="G637" s="1"/>
      <c r="H637" s="1"/>
      <c r="I637" s="1"/>
      <c r="J637" s="1"/>
      <c r="K637" s="1"/>
    </row>
    <row r="638" spans="1:11" ht="16.5" x14ac:dyDescent="0.3">
      <c r="A638" s="113"/>
      <c r="B638" s="1"/>
      <c r="C638" s="1"/>
      <c r="D638" s="1"/>
      <c r="E638" s="3"/>
      <c r="F638" s="3"/>
      <c r="G638" s="1"/>
      <c r="H638" s="1"/>
      <c r="I638" s="1"/>
      <c r="J638" s="1"/>
      <c r="K638" s="1"/>
    </row>
    <row r="639" spans="1:11" ht="16.5" x14ac:dyDescent="0.3">
      <c r="A639" s="113"/>
      <c r="B639" s="1"/>
      <c r="C639" s="1"/>
      <c r="D639" s="1"/>
      <c r="E639" s="3"/>
      <c r="F639" s="3"/>
      <c r="G639" s="1"/>
      <c r="H639" s="1"/>
      <c r="I639" s="1"/>
      <c r="J639" s="1"/>
      <c r="K639" s="1"/>
    </row>
    <row r="640" spans="1:11" ht="16.5" x14ac:dyDescent="0.3">
      <c r="A640" s="113"/>
      <c r="B640" s="1"/>
      <c r="C640" s="1"/>
      <c r="D640" s="1"/>
      <c r="E640" s="3"/>
      <c r="F640" s="3"/>
      <c r="G640" s="1"/>
      <c r="H640" s="1"/>
      <c r="I640" s="1"/>
      <c r="J640" s="1"/>
      <c r="K640" s="1"/>
    </row>
    <row r="641" spans="1:11" ht="16.5" x14ac:dyDescent="0.3">
      <c r="A641" s="113"/>
      <c r="B641" s="1"/>
      <c r="C641" s="1"/>
      <c r="D641" s="1"/>
      <c r="E641" s="3"/>
      <c r="F641" s="3"/>
      <c r="G641" s="1"/>
      <c r="H641" s="1"/>
      <c r="I641" s="1"/>
      <c r="J641" s="1"/>
      <c r="K641" s="1"/>
    </row>
    <row r="642" spans="1:11" ht="16.5" x14ac:dyDescent="0.3">
      <c r="A642" s="113"/>
      <c r="B642" s="1"/>
      <c r="C642" s="1"/>
      <c r="D642" s="1"/>
      <c r="E642" s="3"/>
      <c r="F642" s="3"/>
      <c r="G642" s="1"/>
      <c r="H642" s="1"/>
      <c r="I642" s="1"/>
      <c r="J642" s="1"/>
      <c r="K642" s="1"/>
    </row>
    <row r="643" spans="1:11" ht="16.5" x14ac:dyDescent="0.3">
      <c r="A643" s="113"/>
      <c r="B643" s="1"/>
      <c r="C643" s="1"/>
      <c r="D643" s="1"/>
      <c r="E643" s="3"/>
      <c r="F643" s="3"/>
      <c r="G643" s="1"/>
      <c r="H643" s="1"/>
      <c r="I643" s="1"/>
      <c r="J643" s="1"/>
      <c r="K643" s="1"/>
    </row>
    <row r="644" spans="1:11" ht="16.5" x14ac:dyDescent="0.3">
      <c r="A644" s="113"/>
      <c r="B644" s="1"/>
      <c r="C644" s="1"/>
      <c r="D644" s="1"/>
      <c r="E644" s="3"/>
      <c r="F644" s="3"/>
      <c r="G644" s="1"/>
      <c r="H644" s="1"/>
      <c r="I644" s="1"/>
      <c r="J644" s="1"/>
      <c r="K644" s="1"/>
    </row>
    <row r="645" spans="1:11" ht="16.5" x14ac:dyDescent="0.3">
      <c r="A645" s="113"/>
      <c r="B645" s="1"/>
      <c r="C645" s="1"/>
      <c r="D645" s="1"/>
      <c r="E645" s="3"/>
      <c r="F645" s="3"/>
      <c r="G645" s="1"/>
      <c r="H645" s="1"/>
      <c r="I645" s="1"/>
      <c r="J645" s="1"/>
      <c r="K645" s="1"/>
    </row>
    <row r="646" spans="1:11" ht="16.5" x14ac:dyDescent="0.3">
      <c r="E646" s="3"/>
      <c r="F646" s="62"/>
    </row>
    <row r="647" spans="1:11" ht="16.5" x14ac:dyDescent="0.3">
      <c r="E647" s="3"/>
      <c r="F647" s="62"/>
    </row>
    <row r="648" spans="1:11" ht="16.5" x14ac:dyDescent="0.3">
      <c r="E648" s="3"/>
      <c r="F648" s="62"/>
    </row>
    <row r="649" spans="1:11" ht="16.5" x14ac:dyDescent="0.3">
      <c r="E649" s="3"/>
      <c r="F649" s="62"/>
    </row>
    <row r="650" spans="1:11" ht="16.5" x14ac:dyDescent="0.3">
      <c r="E650" s="3"/>
      <c r="F650" s="62"/>
    </row>
    <row r="651" spans="1:11" ht="16.5" x14ac:dyDescent="0.3">
      <c r="E651" s="3"/>
      <c r="F651" s="62"/>
    </row>
    <row r="652" spans="1:11" ht="16.5" x14ac:dyDescent="0.3">
      <c r="E652" s="3"/>
      <c r="F652" s="62"/>
    </row>
    <row r="653" spans="1:11" ht="16.5" x14ac:dyDescent="0.3">
      <c r="E653" s="3"/>
      <c r="F653" s="62"/>
    </row>
    <row r="654" spans="1:11" ht="16.5" x14ac:dyDescent="0.3">
      <c r="E654" s="3"/>
      <c r="F654" s="62"/>
    </row>
    <row r="655" spans="1:11" ht="16.5" x14ac:dyDescent="0.3">
      <c r="E655" s="3"/>
      <c r="F655" s="62"/>
    </row>
    <row r="656" spans="1:11" ht="16.5" x14ac:dyDescent="0.3">
      <c r="E656" s="3"/>
      <c r="F656" s="62"/>
    </row>
    <row r="657" spans="5:6" ht="16.5" x14ac:dyDescent="0.3">
      <c r="E657" s="3"/>
      <c r="F657" s="62"/>
    </row>
    <row r="658" spans="5:6" ht="16.5" x14ac:dyDescent="0.3">
      <c r="E658" s="3"/>
      <c r="F658" s="62"/>
    </row>
    <row r="659" spans="5:6" ht="16.5" x14ac:dyDescent="0.3">
      <c r="E659" s="3"/>
      <c r="F659" s="62"/>
    </row>
    <row r="660" spans="5:6" ht="16.5" x14ac:dyDescent="0.3">
      <c r="E660" s="3"/>
      <c r="F660" s="62"/>
    </row>
    <row r="661" spans="5:6" ht="16.5" x14ac:dyDescent="0.3">
      <c r="E661" s="3"/>
      <c r="F661" s="62"/>
    </row>
    <row r="662" spans="5:6" ht="16.5" x14ac:dyDescent="0.3">
      <c r="E662" s="3"/>
      <c r="F662" s="62"/>
    </row>
    <row r="663" spans="5:6" ht="16.5" x14ac:dyDescent="0.3">
      <c r="E663" s="3"/>
      <c r="F663" s="62"/>
    </row>
    <row r="664" spans="5:6" ht="16.5" x14ac:dyDescent="0.3">
      <c r="E664" s="3"/>
      <c r="F664" s="62"/>
    </row>
    <row r="665" spans="5:6" ht="16.5" x14ac:dyDescent="0.3">
      <c r="E665" s="3"/>
      <c r="F665" s="62"/>
    </row>
    <row r="666" spans="5:6" ht="16.5" x14ac:dyDescent="0.3">
      <c r="E666" s="3"/>
      <c r="F666" s="62"/>
    </row>
    <row r="667" spans="5:6" ht="16.5" x14ac:dyDescent="0.3">
      <c r="E667" s="3"/>
      <c r="F667" s="62"/>
    </row>
    <row r="668" spans="5:6" ht="16.5" x14ac:dyDescent="0.3">
      <c r="E668" s="3"/>
      <c r="F668" s="62"/>
    </row>
    <row r="669" spans="5:6" ht="16.5" x14ac:dyDescent="0.3">
      <c r="E669" s="3"/>
      <c r="F669" s="62"/>
    </row>
    <row r="670" spans="5:6" ht="16.5" x14ac:dyDescent="0.3">
      <c r="E670" s="3"/>
      <c r="F670" s="62"/>
    </row>
    <row r="671" spans="5:6" ht="16.5" x14ac:dyDescent="0.3">
      <c r="E671" s="3"/>
      <c r="F671" s="62"/>
    </row>
    <row r="672" spans="5:6" ht="16.5" x14ac:dyDescent="0.3">
      <c r="E672" s="3"/>
      <c r="F672" s="62"/>
    </row>
    <row r="673" spans="5:6" ht="16.5" x14ac:dyDescent="0.3">
      <c r="E673" s="3"/>
      <c r="F673" s="62"/>
    </row>
    <row r="674" spans="5:6" ht="16.5" x14ac:dyDescent="0.3">
      <c r="E674" s="3"/>
      <c r="F674" s="62"/>
    </row>
    <row r="675" spans="5:6" ht="16.5" x14ac:dyDescent="0.3">
      <c r="E675" s="3"/>
      <c r="F675" s="62"/>
    </row>
    <row r="676" spans="5:6" ht="16.5" x14ac:dyDescent="0.3">
      <c r="E676" s="3"/>
      <c r="F676" s="62"/>
    </row>
    <row r="677" spans="5:6" ht="16.5" x14ac:dyDescent="0.3">
      <c r="E677" s="3"/>
      <c r="F677" s="62"/>
    </row>
    <row r="678" spans="5:6" ht="16.5" x14ac:dyDescent="0.3">
      <c r="E678" s="3"/>
      <c r="F678" s="62"/>
    </row>
    <row r="679" spans="5:6" ht="16.5" x14ac:dyDescent="0.3">
      <c r="E679" s="3"/>
      <c r="F679" s="62"/>
    </row>
    <row r="680" spans="5:6" ht="16.5" x14ac:dyDescent="0.3">
      <c r="E680" s="3"/>
      <c r="F680" s="62"/>
    </row>
    <row r="681" spans="5:6" ht="16.5" x14ac:dyDescent="0.3">
      <c r="E681" s="3"/>
      <c r="F681" s="62"/>
    </row>
    <row r="682" spans="5:6" ht="16.5" x14ac:dyDescent="0.3">
      <c r="E682" s="3"/>
      <c r="F682" s="62"/>
    </row>
    <row r="683" spans="5:6" ht="16.5" x14ac:dyDescent="0.3">
      <c r="E683" s="3"/>
      <c r="F683" s="62"/>
    </row>
    <row r="684" spans="5:6" ht="16.5" x14ac:dyDescent="0.3">
      <c r="E684" s="3"/>
      <c r="F684" s="62"/>
    </row>
    <row r="685" spans="5:6" ht="16.5" x14ac:dyDescent="0.3">
      <c r="E685" s="3"/>
      <c r="F685" s="62"/>
    </row>
    <row r="686" spans="5:6" ht="16.5" x14ac:dyDescent="0.3">
      <c r="E686" s="3"/>
      <c r="F686" s="62"/>
    </row>
    <row r="687" spans="5:6" ht="16.5" x14ac:dyDescent="0.3">
      <c r="E687" s="3"/>
      <c r="F687" s="62"/>
    </row>
    <row r="688" spans="5:6" ht="16.5" x14ac:dyDescent="0.3">
      <c r="E688" s="3"/>
      <c r="F688" s="62"/>
    </row>
    <row r="689" spans="5:6" ht="16.5" x14ac:dyDescent="0.3">
      <c r="E689" s="3"/>
      <c r="F689" s="62"/>
    </row>
    <row r="690" spans="5:6" ht="16.5" x14ac:dyDescent="0.3">
      <c r="E690" s="3"/>
      <c r="F690" s="62"/>
    </row>
    <row r="691" spans="5:6" ht="16.5" x14ac:dyDescent="0.3">
      <c r="E691" s="3"/>
      <c r="F691" s="62"/>
    </row>
    <row r="692" spans="5:6" ht="16.5" x14ac:dyDescent="0.3">
      <c r="E692" s="3"/>
      <c r="F692" s="62"/>
    </row>
    <row r="693" spans="5:6" ht="16.5" x14ac:dyDescent="0.3">
      <c r="E693" s="3"/>
      <c r="F693" s="62"/>
    </row>
    <row r="694" spans="5:6" ht="16.5" x14ac:dyDescent="0.3">
      <c r="E694" s="3"/>
      <c r="F694" s="62"/>
    </row>
    <row r="695" spans="5:6" ht="16.5" x14ac:dyDescent="0.3">
      <c r="E695" s="3"/>
      <c r="F695" s="62"/>
    </row>
    <row r="696" spans="5:6" ht="16.5" x14ac:dyDescent="0.3">
      <c r="E696" s="3"/>
      <c r="F696" s="62"/>
    </row>
    <row r="697" spans="5:6" ht="16.5" x14ac:dyDescent="0.3">
      <c r="E697" s="3"/>
      <c r="F697" s="62"/>
    </row>
    <row r="698" spans="5:6" ht="16.5" x14ac:dyDescent="0.3">
      <c r="E698" s="3"/>
      <c r="F698" s="62"/>
    </row>
    <row r="699" spans="5:6" ht="16.5" x14ac:dyDescent="0.3">
      <c r="E699" s="3"/>
      <c r="F699" s="62"/>
    </row>
    <row r="700" spans="5:6" ht="16.5" x14ac:dyDescent="0.3">
      <c r="E700" s="3"/>
      <c r="F700" s="62"/>
    </row>
    <row r="701" spans="5:6" ht="16.5" x14ac:dyDescent="0.3">
      <c r="E701" s="3"/>
      <c r="F701" s="62"/>
    </row>
    <row r="702" spans="5:6" ht="16.5" x14ac:dyDescent="0.3">
      <c r="E702" s="3"/>
      <c r="F702" s="62"/>
    </row>
    <row r="703" spans="5:6" ht="16.5" x14ac:dyDescent="0.3">
      <c r="E703" s="3"/>
      <c r="F703" s="62"/>
    </row>
    <row r="704" spans="5:6" ht="16.5" x14ac:dyDescent="0.3">
      <c r="E704" s="3"/>
      <c r="F704" s="62"/>
    </row>
    <row r="705" spans="5:6" ht="16.5" x14ac:dyDescent="0.3">
      <c r="E705" s="3"/>
      <c r="F705" s="62"/>
    </row>
    <row r="706" spans="5:6" ht="16.5" x14ac:dyDescent="0.3">
      <c r="E706" s="3"/>
      <c r="F706" s="62"/>
    </row>
    <row r="707" spans="5:6" ht="16.5" x14ac:dyDescent="0.3">
      <c r="E707" s="3"/>
      <c r="F707" s="62"/>
    </row>
    <row r="708" spans="5:6" ht="16.5" x14ac:dyDescent="0.3">
      <c r="E708" s="3"/>
      <c r="F708" s="62"/>
    </row>
    <row r="709" spans="5:6" ht="16.5" x14ac:dyDescent="0.3">
      <c r="E709" s="3"/>
      <c r="F709" s="62"/>
    </row>
    <row r="710" spans="5:6" ht="16.5" x14ac:dyDescent="0.3">
      <c r="E710" s="3"/>
      <c r="F710" s="62"/>
    </row>
    <row r="711" spans="5:6" ht="16.5" x14ac:dyDescent="0.3">
      <c r="E711" s="3"/>
      <c r="F711" s="62"/>
    </row>
    <row r="712" spans="5:6" ht="16.5" x14ac:dyDescent="0.3">
      <c r="E712" s="3"/>
      <c r="F712" s="62"/>
    </row>
    <row r="713" spans="5:6" ht="16.5" x14ac:dyDescent="0.3">
      <c r="E713" s="3"/>
      <c r="F713" s="62"/>
    </row>
    <row r="714" spans="5:6" ht="16.5" x14ac:dyDescent="0.3">
      <c r="E714" s="3"/>
      <c r="F714" s="62"/>
    </row>
    <row r="715" spans="5:6" ht="16.5" x14ac:dyDescent="0.3">
      <c r="E715" s="3"/>
      <c r="F715" s="62"/>
    </row>
    <row r="716" spans="5:6" ht="16.5" x14ac:dyDescent="0.3">
      <c r="E716" s="3"/>
      <c r="F716" s="62"/>
    </row>
    <row r="717" spans="5:6" ht="16.5" x14ac:dyDescent="0.3">
      <c r="E717" s="3"/>
      <c r="F717" s="62"/>
    </row>
    <row r="718" spans="5:6" ht="16.5" x14ac:dyDescent="0.3">
      <c r="E718" s="3"/>
      <c r="F718" s="62"/>
    </row>
    <row r="719" spans="5:6" ht="16.5" x14ac:dyDescent="0.3">
      <c r="E719" s="3"/>
      <c r="F719" s="62"/>
    </row>
    <row r="720" spans="5:6" ht="16.5" x14ac:dyDescent="0.3">
      <c r="E720" s="3"/>
      <c r="F720" s="62"/>
    </row>
    <row r="721" spans="5:6" ht="16.5" x14ac:dyDescent="0.3">
      <c r="E721" s="3"/>
      <c r="F721" s="62"/>
    </row>
    <row r="722" spans="5:6" ht="16.5" x14ac:dyDescent="0.3">
      <c r="E722" s="3"/>
      <c r="F722" s="62"/>
    </row>
    <row r="723" spans="5:6" ht="16.5" x14ac:dyDescent="0.3">
      <c r="E723" s="3"/>
      <c r="F723" s="62"/>
    </row>
    <row r="724" spans="5:6" ht="16.5" x14ac:dyDescent="0.3">
      <c r="E724" s="3"/>
      <c r="F724" s="62"/>
    </row>
    <row r="725" spans="5:6" ht="16.5" x14ac:dyDescent="0.3">
      <c r="E725" s="3"/>
      <c r="F725" s="62"/>
    </row>
    <row r="726" spans="5:6" ht="16.5" x14ac:dyDescent="0.3">
      <c r="E726" s="3"/>
      <c r="F726" s="62"/>
    </row>
    <row r="727" spans="5:6" ht="16.5" x14ac:dyDescent="0.3">
      <c r="E727" s="3"/>
      <c r="F727" s="62"/>
    </row>
    <row r="728" spans="5:6" ht="16.5" x14ac:dyDescent="0.3">
      <c r="E728" s="3"/>
      <c r="F728" s="62"/>
    </row>
    <row r="729" spans="5:6" ht="16.5" x14ac:dyDescent="0.3">
      <c r="E729" s="3"/>
      <c r="F729" s="62"/>
    </row>
    <row r="730" spans="5:6" ht="16.5" x14ac:dyDescent="0.3">
      <c r="E730" s="3"/>
      <c r="F730" s="62"/>
    </row>
    <row r="731" spans="5:6" ht="16.5" x14ac:dyDescent="0.3">
      <c r="E731" s="3"/>
      <c r="F731" s="62"/>
    </row>
    <row r="732" spans="5:6" ht="16.5" x14ac:dyDescent="0.3">
      <c r="E732" s="3"/>
      <c r="F732" s="62"/>
    </row>
    <row r="733" spans="5:6" ht="16.5" x14ac:dyDescent="0.3">
      <c r="E733" s="3"/>
      <c r="F733" s="62"/>
    </row>
    <row r="734" spans="5:6" ht="16.5" x14ac:dyDescent="0.3">
      <c r="E734" s="3"/>
      <c r="F734" s="62"/>
    </row>
    <row r="735" spans="5:6" ht="16.5" x14ac:dyDescent="0.3">
      <c r="E735" s="3"/>
      <c r="F735" s="62"/>
    </row>
    <row r="736" spans="5:6" ht="16.5" x14ac:dyDescent="0.3">
      <c r="E736" s="3"/>
      <c r="F736" s="62"/>
    </row>
    <row r="737" spans="5:6" ht="16.5" x14ac:dyDescent="0.3">
      <c r="E737" s="3"/>
      <c r="F737" s="62"/>
    </row>
    <row r="738" spans="5:6" ht="16.5" x14ac:dyDescent="0.3">
      <c r="E738" s="3"/>
      <c r="F738" s="62"/>
    </row>
    <row r="739" spans="5:6" ht="16.5" x14ac:dyDescent="0.3">
      <c r="E739" s="3"/>
      <c r="F739" s="62"/>
    </row>
    <row r="740" spans="5:6" ht="16.5" x14ac:dyDescent="0.3">
      <c r="E740" s="3"/>
      <c r="F740" s="62"/>
    </row>
    <row r="741" spans="5:6" ht="16.5" x14ac:dyDescent="0.3">
      <c r="E741" s="3"/>
      <c r="F741" s="62"/>
    </row>
    <row r="742" spans="5:6" ht="16.5" x14ac:dyDescent="0.3">
      <c r="E742" s="3"/>
      <c r="F742" s="62"/>
    </row>
    <row r="743" spans="5:6" ht="16.5" x14ac:dyDescent="0.3">
      <c r="E743" s="3"/>
      <c r="F743" s="62"/>
    </row>
    <row r="744" spans="5:6" ht="16.5" x14ac:dyDescent="0.3">
      <c r="E744" s="3"/>
      <c r="F744" s="62"/>
    </row>
    <row r="745" spans="5:6" ht="16.5" x14ac:dyDescent="0.3">
      <c r="E745" s="3"/>
      <c r="F745" s="62"/>
    </row>
    <row r="746" spans="5:6" ht="16.5" x14ac:dyDescent="0.3">
      <c r="E746" s="3"/>
      <c r="F746" s="62"/>
    </row>
    <row r="747" spans="5:6" ht="16.5" x14ac:dyDescent="0.3">
      <c r="E747" s="3"/>
      <c r="F747" s="62"/>
    </row>
    <row r="748" spans="5:6" ht="16.5" x14ac:dyDescent="0.3">
      <c r="E748" s="3"/>
      <c r="F748" s="62"/>
    </row>
    <row r="749" spans="5:6" ht="16.5" x14ac:dyDescent="0.3">
      <c r="E749" s="3"/>
      <c r="F749" s="62"/>
    </row>
    <row r="750" spans="5:6" ht="16.5" x14ac:dyDescent="0.3">
      <c r="E750" s="3"/>
      <c r="F750" s="62"/>
    </row>
    <row r="751" spans="5:6" ht="16.5" x14ac:dyDescent="0.3">
      <c r="E751" s="3"/>
      <c r="F751" s="62"/>
    </row>
    <row r="752" spans="5:6" ht="16.5" x14ac:dyDescent="0.3">
      <c r="E752" s="3"/>
      <c r="F752" s="62"/>
    </row>
    <row r="753" spans="5:6" ht="16.5" x14ac:dyDescent="0.3">
      <c r="E753" s="3"/>
      <c r="F753" s="62"/>
    </row>
    <row r="754" spans="5:6" ht="16.5" x14ac:dyDescent="0.3">
      <c r="E754" s="3"/>
      <c r="F754" s="62"/>
    </row>
    <row r="755" spans="5:6" ht="16.5" x14ac:dyDescent="0.3">
      <c r="E755" s="3"/>
      <c r="F755" s="62"/>
    </row>
    <row r="756" spans="5:6" ht="16.5" x14ac:dyDescent="0.3">
      <c r="E756" s="3"/>
      <c r="F756" s="62"/>
    </row>
    <row r="757" spans="5:6" ht="16.5" x14ac:dyDescent="0.3">
      <c r="E757" s="3"/>
      <c r="F757" s="62"/>
    </row>
    <row r="758" spans="5:6" ht="16.5" x14ac:dyDescent="0.3">
      <c r="E758" s="3"/>
      <c r="F758" s="62"/>
    </row>
    <row r="759" spans="5:6" ht="16.5" x14ac:dyDescent="0.3">
      <c r="E759" s="3"/>
      <c r="F759" s="62"/>
    </row>
    <row r="760" spans="5:6" ht="16.5" x14ac:dyDescent="0.3">
      <c r="E760" s="3"/>
      <c r="F760" s="62"/>
    </row>
    <row r="761" spans="5:6" ht="16.5" x14ac:dyDescent="0.3">
      <c r="E761" s="3"/>
      <c r="F761" s="62"/>
    </row>
    <row r="762" spans="5:6" ht="16.5" x14ac:dyDescent="0.3">
      <c r="E762" s="3"/>
      <c r="F762" s="62"/>
    </row>
    <row r="763" spans="5:6" ht="16.5" x14ac:dyDescent="0.3">
      <c r="E763" s="3"/>
      <c r="F763" s="62"/>
    </row>
    <row r="764" spans="5:6" ht="16.5" x14ac:dyDescent="0.3">
      <c r="E764" s="3"/>
      <c r="F764" s="62"/>
    </row>
    <row r="765" spans="5:6" ht="16.5" x14ac:dyDescent="0.3">
      <c r="E765" s="3"/>
      <c r="F765" s="62"/>
    </row>
    <row r="766" spans="5:6" ht="16.5" x14ac:dyDescent="0.3">
      <c r="E766" s="3"/>
      <c r="F766" s="62"/>
    </row>
    <row r="767" spans="5:6" ht="16.5" x14ac:dyDescent="0.3">
      <c r="E767" s="3"/>
      <c r="F767" s="62"/>
    </row>
    <row r="768" spans="5:6" ht="16.5" x14ac:dyDescent="0.3">
      <c r="E768" s="3"/>
      <c r="F768" s="62"/>
    </row>
    <row r="769" spans="5:6" ht="16.5" x14ac:dyDescent="0.3">
      <c r="E769" s="3"/>
      <c r="F769" s="62"/>
    </row>
    <row r="770" spans="5:6" ht="16.5" x14ac:dyDescent="0.3">
      <c r="E770" s="3"/>
      <c r="F770" s="62"/>
    </row>
    <row r="771" spans="5:6" ht="16.5" x14ac:dyDescent="0.3">
      <c r="E771" s="3"/>
      <c r="F771" s="62"/>
    </row>
    <row r="772" spans="5:6" ht="16.5" x14ac:dyDescent="0.3">
      <c r="E772" s="3"/>
      <c r="F772" s="62"/>
    </row>
    <row r="773" spans="5:6" ht="16.5" x14ac:dyDescent="0.3">
      <c r="E773" s="3"/>
      <c r="F773" s="62"/>
    </row>
    <row r="774" spans="5:6" ht="16.5" x14ac:dyDescent="0.3">
      <c r="E774" s="3"/>
      <c r="F774" s="62"/>
    </row>
    <row r="775" spans="5:6" ht="16.5" x14ac:dyDescent="0.3">
      <c r="E775" s="3"/>
      <c r="F775" s="62"/>
    </row>
    <row r="776" spans="5:6" ht="16.5" x14ac:dyDescent="0.3">
      <c r="E776" s="3"/>
      <c r="F776" s="62"/>
    </row>
    <row r="777" spans="5:6" ht="16.5" x14ac:dyDescent="0.3">
      <c r="E777" s="3"/>
      <c r="F777" s="62"/>
    </row>
    <row r="778" spans="5:6" ht="16.5" x14ac:dyDescent="0.3">
      <c r="E778" s="3"/>
      <c r="F778" s="62"/>
    </row>
    <row r="779" spans="5:6" ht="16.5" x14ac:dyDescent="0.3">
      <c r="E779" s="3"/>
      <c r="F779" s="62"/>
    </row>
    <row r="780" spans="5:6" ht="16.5" x14ac:dyDescent="0.3">
      <c r="E780" s="3"/>
      <c r="F780" s="62"/>
    </row>
    <row r="781" spans="5:6" ht="16.5" x14ac:dyDescent="0.3">
      <c r="E781" s="3"/>
      <c r="F781" s="62"/>
    </row>
    <row r="782" spans="5:6" ht="16.5" x14ac:dyDescent="0.3">
      <c r="E782" s="3"/>
      <c r="F782" s="62"/>
    </row>
    <row r="783" spans="5:6" ht="16.5" x14ac:dyDescent="0.3">
      <c r="E783" s="3"/>
      <c r="F783" s="62"/>
    </row>
    <row r="784" spans="5:6" ht="16.5" x14ac:dyDescent="0.3">
      <c r="E784" s="3"/>
      <c r="F784" s="62"/>
    </row>
    <row r="785" spans="5:6" ht="16.5" x14ac:dyDescent="0.3">
      <c r="E785" s="3"/>
      <c r="F785" s="62"/>
    </row>
    <row r="786" spans="5:6" ht="16.5" x14ac:dyDescent="0.3">
      <c r="E786" s="3"/>
      <c r="F786" s="62"/>
    </row>
    <row r="787" spans="5:6" ht="16.5" x14ac:dyDescent="0.3">
      <c r="E787" s="3"/>
      <c r="F787" s="62"/>
    </row>
    <row r="788" spans="5:6" ht="16.5" x14ac:dyDescent="0.3">
      <c r="E788" s="3"/>
      <c r="F788" s="62"/>
    </row>
    <row r="789" spans="5:6" ht="16.5" x14ac:dyDescent="0.3">
      <c r="E789" s="3"/>
      <c r="F789" s="62"/>
    </row>
    <row r="790" spans="5:6" ht="16.5" x14ac:dyDescent="0.3">
      <c r="E790" s="3"/>
      <c r="F790" s="62"/>
    </row>
    <row r="791" spans="5:6" ht="16.5" x14ac:dyDescent="0.3">
      <c r="E791" s="3"/>
      <c r="F791" s="62"/>
    </row>
    <row r="792" spans="5:6" ht="16.5" x14ac:dyDescent="0.3">
      <c r="E792" s="3"/>
      <c r="F792" s="62"/>
    </row>
    <row r="793" spans="5:6" ht="16.5" x14ac:dyDescent="0.3">
      <c r="E793" s="3"/>
      <c r="F793" s="62"/>
    </row>
    <row r="794" spans="5:6" ht="16.5" x14ac:dyDescent="0.3">
      <c r="E794" s="3"/>
      <c r="F794" s="62"/>
    </row>
    <row r="795" spans="5:6" ht="16.5" x14ac:dyDescent="0.3">
      <c r="E795" s="3"/>
      <c r="F795" s="62"/>
    </row>
    <row r="796" spans="5:6" ht="16.5" x14ac:dyDescent="0.3">
      <c r="E796" s="3"/>
      <c r="F796" s="62"/>
    </row>
    <row r="797" spans="5:6" ht="16.5" x14ac:dyDescent="0.3">
      <c r="E797" s="3"/>
      <c r="F797" s="62"/>
    </row>
    <row r="798" spans="5:6" ht="16.5" x14ac:dyDescent="0.3">
      <c r="E798" s="3"/>
      <c r="F798" s="62"/>
    </row>
    <row r="799" spans="5:6" ht="16.5" x14ac:dyDescent="0.3">
      <c r="E799" s="3"/>
      <c r="F799" s="62"/>
    </row>
    <row r="800" spans="5:6" ht="16.5" x14ac:dyDescent="0.3">
      <c r="E800" s="3"/>
      <c r="F800" s="62"/>
    </row>
    <row r="801" spans="5:6" ht="16.5" x14ac:dyDescent="0.3">
      <c r="E801" s="3"/>
      <c r="F801" s="62"/>
    </row>
    <row r="802" spans="5:6" ht="16.5" x14ac:dyDescent="0.3">
      <c r="E802" s="3"/>
      <c r="F802" s="62"/>
    </row>
    <row r="803" spans="5:6" ht="16.5" x14ac:dyDescent="0.3">
      <c r="E803" s="3"/>
      <c r="F803" s="62"/>
    </row>
    <row r="804" spans="5:6" ht="16.5" x14ac:dyDescent="0.3">
      <c r="E804" s="3"/>
      <c r="F804" s="62"/>
    </row>
    <row r="805" spans="5:6" ht="16.5" x14ac:dyDescent="0.3">
      <c r="E805" s="3"/>
      <c r="F805" s="62"/>
    </row>
    <row r="806" spans="5:6" ht="16.5" x14ac:dyDescent="0.3">
      <c r="E806" s="3"/>
      <c r="F806" s="62"/>
    </row>
    <row r="807" spans="5:6" ht="16.5" x14ac:dyDescent="0.3">
      <c r="E807" s="3"/>
      <c r="F807" s="62"/>
    </row>
    <row r="808" spans="5:6" ht="16.5" x14ac:dyDescent="0.3">
      <c r="E808" s="3"/>
      <c r="F808" s="62"/>
    </row>
    <row r="809" spans="5:6" ht="16.5" x14ac:dyDescent="0.3">
      <c r="E809" s="3"/>
      <c r="F809" s="62"/>
    </row>
    <row r="810" spans="5:6" ht="16.5" x14ac:dyDescent="0.3">
      <c r="E810" s="3"/>
      <c r="F810" s="62"/>
    </row>
    <row r="811" spans="5:6" ht="16.5" x14ac:dyDescent="0.3">
      <c r="E811" s="3"/>
      <c r="F811" s="62"/>
    </row>
    <row r="812" spans="5:6" ht="16.5" x14ac:dyDescent="0.3">
      <c r="E812" s="3"/>
      <c r="F812" s="62"/>
    </row>
    <row r="813" spans="5:6" ht="16.5" x14ac:dyDescent="0.3">
      <c r="E813" s="3"/>
      <c r="F813" s="62"/>
    </row>
    <row r="814" spans="5:6" ht="16.5" x14ac:dyDescent="0.3">
      <c r="E814" s="3"/>
      <c r="F814" s="62"/>
    </row>
    <row r="815" spans="5:6" ht="16.5" x14ac:dyDescent="0.3">
      <c r="E815" s="3"/>
      <c r="F815" s="62"/>
    </row>
    <row r="816" spans="5:6" ht="16.5" x14ac:dyDescent="0.3">
      <c r="E816" s="3"/>
      <c r="F816" s="62"/>
    </row>
    <row r="817" spans="5:6" ht="16.5" x14ac:dyDescent="0.3">
      <c r="E817" s="3"/>
      <c r="F817" s="62"/>
    </row>
    <row r="818" spans="5:6" ht="16.5" x14ac:dyDescent="0.3">
      <c r="E818" s="3"/>
      <c r="F818" s="62"/>
    </row>
    <row r="819" spans="5:6" ht="16.5" x14ac:dyDescent="0.3">
      <c r="E819" s="3"/>
      <c r="F819" s="62"/>
    </row>
    <row r="820" spans="5:6" ht="16.5" x14ac:dyDescent="0.3">
      <c r="E820" s="3"/>
      <c r="F820" s="62"/>
    </row>
    <row r="821" spans="5:6" ht="16.5" x14ac:dyDescent="0.3">
      <c r="E821" s="3"/>
      <c r="F821" s="62"/>
    </row>
    <row r="822" spans="5:6" ht="16.5" x14ac:dyDescent="0.3">
      <c r="E822" s="3"/>
      <c r="F822" s="62"/>
    </row>
    <row r="823" spans="5:6" ht="16.5" x14ac:dyDescent="0.3">
      <c r="E823" s="3"/>
      <c r="F823" s="62"/>
    </row>
    <row r="824" spans="5:6" ht="16.5" x14ac:dyDescent="0.3">
      <c r="E824" s="3"/>
      <c r="F824" s="62"/>
    </row>
    <row r="825" spans="5:6" ht="16.5" x14ac:dyDescent="0.3">
      <c r="E825" s="3"/>
      <c r="F825" s="62"/>
    </row>
    <row r="826" spans="5:6" ht="16.5" x14ac:dyDescent="0.3">
      <c r="E826" s="3"/>
      <c r="F826" s="62"/>
    </row>
    <row r="827" spans="5:6" ht="16.5" x14ac:dyDescent="0.3">
      <c r="E827" s="3"/>
      <c r="F827" s="62"/>
    </row>
    <row r="828" spans="5:6" ht="16.5" x14ac:dyDescent="0.3">
      <c r="E828" s="3"/>
      <c r="F828" s="62"/>
    </row>
    <row r="829" spans="5:6" ht="16.5" x14ac:dyDescent="0.3">
      <c r="E829" s="3"/>
      <c r="F829" s="62"/>
    </row>
    <row r="830" spans="5:6" ht="16.5" x14ac:dyDescent="0.3">
      <c r="E830" s="3"/>
      <c r="F830" s="62"/>
    </row>
    <row r="831" spans="5:6" ht="16.5" x14ac:dyDescent="0.3">
      <c r="E831" s="3"/>
      <c r="F831" s="62"/>
    </row>
    <row r="832" spans="5:6" ht="16.5" x14ac:dyDescent="0.3">
      <c r="E832" s="3"/>
      <c r="F832" s="62"/>
    </row>
    <row r="833" spans="5:6" ht="16.5" x14ac:dyDescent="0.3">
      <c r="E833" s="3"/>
      <c r="F833" s="62"/>
    </row>
    <row r="834" spans="5:6" ht="16.5" x14ac:dyDescent="0.3">
      <c r="E834" s="3"/>
      <c r="F834" s="62"/>
    </row>
    <row r="835" spans="5:6" ht="16.5" x14ac:dyDescent="0.3">
      <c r="E835" s="3"/>
      <c r="F835" s="62"/>
    </row>
    <row r="836" spans="5:6" ht="16.5" x14ac:dyDescent="0.3">
      <c r="E836" s="3"/>
      <c r="F836" s="62"/>
    </row>
    <row r="837" spans="5:6" ht="16.5" x14ac:dyDescent="0.3">
      <c r="E837" s="3"/>
      <c r="F837" s="62"/>
    </row>
    <row r="838" spans="5:6" ht="16.5" x14ac:dyDescent="0.3">
      <c r="E838" s="3"/>
      <c r="F838" s="62"/>
    </row>
    <row r="839" spans="5:6" ht="16.5" x14ac:dyDescent="0.3">
      <c r="E839" s="3"/>
      <c r="F839" s="62"/>
    </row>
    <row r="840" spans="5:6" ht="16.5" x14ac:dyDescent="0.3">
      <c r="E840" s="3"/>
      <c r="F840" s="62"/>
    </row>
    <row r="841" spans="5:6" ht="16.5" x14ac:dyDescent="0.3">
      <c r="E841" s="3"/>
      <c r="F841" s="62"/>
    </row>
    <row r="842" spans="5:6" ht="16.5" x14ac:dyDescent="0.3">
      <c r="E842" s="3"/>
      <c r="F842" s="62"/>
    </row>
    <row r="843" spans="5:6" ht="16.5" x14ac:dyDescent="0.3">
      <c r="E843" s="3"/>
      <c r="F843" s="62"/>
    </row>
    <row r="844" spans="5:6" ht="16.5" x14ac:dyDescent="0.3">
      <c r="E844" s="3"/>
      <c r="F844" s="62"/>
    </row>
    <row r="845" spans="5:6" ht="16.5" x14ac:dyDescent="0.3">
      <c r="E845" s="3"/>
      <c r="F845" s="62"/>
    </row>
    <row r="846" spans="5:6" ht="16.5" x14ac:dyDescent="0.3">
      <c r="E846" s="3"/>
      <c r="F846" s="62"/>
    </row>
    <row r="847" spans="5:6" ht="16.5" x14ac:dyDescent="0.3">
      <c r="E847" s="3"/>
      <c r="F847" s="62"/>
    </row>
    <row r="848" spans="5:6" ht="16.5" x14ac:dyDescent="0.3">
      <c r="E848" s="3"/>
      <c r="F848" s="62"/>
    </row>
    <row r="849" spans="5:6" ht="16.5" x14ac:dyDescent="0.3">
      <c r="E849" s="3"/>
      <c r="F849" s="62"/>
    </row>
    <row r="850" spans="5:6" ht="16.5" x14ac:dyDescent="0.3">
      <c r="E850" s="3"/>
      <c r="F850" s="62"/>
    </row>
    <row r="851" spans="5:6" ht="16.5" x14ac:dyDescent="0.3">
      <c r="E851" s="3"/>
      <c r="F851" s="62"/>
    </row>
    <row r="852" spans="5:6" ht="16.5" x14ac:dyDescent="0.3">
      <c r="E852" s="3"/>
      <c r="F852" s="62"/>
    </row>
    <row r="853" spans="5:6" ht="16.5" x14ac:dyDescent="0.3">
      <c r="E853" s="3"/>
      <c r="F853" s="62"/>
    </row>
    <row r="854" spans="5:6" ht="16.5" x14ac:dyDescent="0.3">
      <c r="E854" s="3"/>
      <c r="F854" s="62"/>
    </row>
    <row r="855" spans="5:6" ht="16.5" x14ac:dyDescent="0.3">
      <c r="E855" s="3"/>
      <c r="F855" s="62"/>
    </row>
    <row r="856" spans="5:6" ht="16.5" x14ac:dyDescent="0.3">
      <c r="E856" s="3"/>
      <c r="F856" s="62"/>
    </row>
    <row r="857" spans="5:6" ht="16.5" x14ac:dyDescent="0.3">
      <c r="E857" s="3"/>
      <c r="F857" s="62"/>
    </row>
    <row r="858" spans="5:6" ht="16.5" x14ac:dyDescent="0.3">
      <c r="E858" s="3"/>
      <c r="F858" s="62"/>
    </row>
    <row r="859" spans="5:6" ht="16.5" x14ac:dyDescent="0.3">
      <c r="E859" s="3"/>
      <c r="F859" s="62"/>
    </row>
    <row r="860" spans="5:6" ht="16.5" x14ac:dyDescent="0.3">
      <c r="E860" s="3"/>
      <c r="F860" s="62"/>
    </row>
    <row r="861" spans="5:6" ht="16.5" x14ac:dyDescent="0.3">
      <c r="E861" s="3"/>
      <c r="F861" s="62"/>
    </row>
    <row r="862" spans="5:6" ht="16.5" x14ac:dyDescent="0.3">
      <c r="E862" s="3"/>
      <c r="F862" s="62"/>
    </row>
    <row r="863" spans="5:6" ht="16.5" x14ac:dyDescent="0.3">
      <c r="E863" s="3"/>
      <c r="F863" s="62"/>
    </row>
    <row r="864" spans="5:6" ht="16.5" x14ac:dyDescent="0.3">
      <c r="E864" s="3"/>
      <c r="F864" s="62"/>
    </row>
    <row r="865" spans="5:6" ht="16.5" x14ac:dyDescent="0.3">
      <c r="E865" s="3"/>
      <c r="F865" s="62"/>
    </row>
    <row r="866" spans="5:6" ht="16.5" x14ac:dyDescent="0.3">
      <c r="E866" s="3"/>
      <c r="F866" s="62"/>
    </row>
    <row r="867" spans="5:6" ht="16.5" x14ac:dyDescent="0.3">
      <c r="E867" s="3"/>
      <c r="F867" s="62"/>
    </row>
    <row r="868" spans="5:6" ht="16.5" x14ac:dyDescent="0.3">
      <c r="E868" s="3"/>
      <c r="F868" s="62"/>
    </row>
    <row r="869" spans="5:6" ht="16.5" x14ac:dyDescent="0.3">
      <c r="E869" s="3"/>
      <c r="F869" s="62"/>
    </row>
    <row r="870" spans="5:6" ht="16.5" x14ac:dyDescent="0.3">
      <c r="E870" s="3"/>
      <c r="F870" s="62"/>
    </row>
    <row r="871" spans="5:6" ht="16.5" x14ac:dyDescent="0.3">
      <c r="E871" s="3"/>
      <c r="F871" s="62"/>
    </row>
    <row r="872" spans="5:6" ht="16.5" x14ac:dyDescent="0.3">
      <c r="E872" s="3"/>
      <c r="F872" s="62"/>
    </row>
    <row r="873" spans="5:6" ht="16.5" x14ac:dyDescent="0.3">
      <c r="E873" s="3"/>
      <c r="F873" s="62"/>
    </row>
    <row r="874" spans="5:6" ht="16.5" x14ac:dyDescent="0.3">
      <c r="E874" s="3"/>
      <c r="F874" s="62"/>
    </row>
    <row r="875" spans="5:6" ht="16.5" x14ac:dyDescent="0.3">
      <c r="E875" s="3"/>
      <c r="F875" s="62"/>
    </row>
    <row r="876" spans="5:6" ht="16.5" x14ac:dyDescent="0.3">
      <c r="E876" s="3"/>
      <c r="F876" s="62"/>
    </row>
    <row r="877" spans="5:6" ht="16.5" x14ac:dyDescent="0.3">
      <c r="E877" s="3"/>
      <c r="F877" s="62"/>
    </row>
    <row r="878" spans="5:6" ht="16.5" x14ac:dyDescent="0.3">
      <c r="E878" s="3"/>
      <c r="F878" s="62"/>
    </row>
    <row r="879" spans="5:6" ht="16.5" x14ac:dyDescent="0.3">
      <c r="E879" s="3"/>
      <c r="F879" s="62"/>
    </row>
    <row r="880" spans="5:6" ht="16.5" x14ac:dyDescent="0.3">
      <c r="E880" s="3"/>
      <c r="F880" s="62"/>
    </row>
    <row r="881" spans="5:6" ht="16.5" x14ac:dyDescent="0.3">
      <c r="E881" s="3"/>
      <c r="F881" s="62"/>
    </row>
    <row r="882" spans="5:6" ht="16.5" x14ac:dyDescent="0.3">
      <c r="E882" s="3"/>
      <c r="F882" s="62"/>
    </row>
    <row r="883" spans="5:6" ht="16.5" x14ac:dyDescent="0.3">
      <c r="E883" s="3"/>
      <c r="F883" s="62"/>
    </row>
    <row r="884" spans="5:6" ht="16.5" x14ac:dyDescent="0.3">
      <c r="E884" s="3"/>
      <c r="F884" s="62"/>
    </row>
    <row r="885" spans="5:6" ht="16.5" x14ac:dyDescent="0.3">
      <c r="E885" s="3"/>
      <c r="F885" s="62"/>
    </row>
    <row r="886" spans="5:6" ht="16.5" x14ac:dyDescent="0.3">
      <c r="E886" s="3"/>
      <c r="F886" s="62"/>
    </row>
    <row r="887" spans="5:6" ht="16.5" x14ac:dyDescent="0.3">
      <c r="E887" s="3"/>
      <c r="F887" s="62"/>
    </row>
    <row r="888" spans="5:6" ht="16.5" x14ac:dyDescent="0.3">
      <c r="E888" s="3"/>
      <c r="F888" s="62"/>
    </row>
    <row r="889" spans="5:6" ht="16.5" x14ac:dyDescent="0.3">
      <c r="E889" s="3"/>
      <c r="F889" s="62"/>
    </row>
    <row r="890" spans="5:6" ht="16.5" x14ac:dyDescent="0.3">
      <c r="E890" s="3"/>
      <c r="F890" s="62"/>
    </row>
    <row r="891" spans="5:6" ht="16.5" x14ac:dyDescent="0.3">
      <c r="E891" s="3"/>
      <c r="F891" s="62"/>
    </row>
    <row r="892" spans="5:6" ht="16.5" x14ac:dyDescent="0.3">
      <c r="E892" s="3"/>
      <c r="F892" s="62"/>
    </row>
    <row r="893" spans="5:6" ht="16.5" x14ac:dyDescent="0.3">
      <c r="E893" s="3"/>
      <c r="F893" s="62"/>
    </row>
    <row r="894" spans="5:6" ht="16.5" x14ac:dyDescent="0.3">
      <c r="E894" s="3"/>
      <c r="F894" s="62"/>
    </row>
    <row r="895" spans="5:6" ht="16.5" x14ac:dyDescent="0.3">
      <c r="E895" s="3"/>
      <c r="F895" s="62"/>
    </row>
    <row r="896" spans="5:6" ht="16.5" x14ac:dyDescent="0.3">
      <c r="E896" s="3"/>
      <c r="F896" s="62"/>
    </row>
    <row r="897" spans="5:6" ht="16.5" x14ac:dyDescent="0.3">
      <c r="E897" s="3"/>
      <c r="F897" s="62"/>
    </row>
    <row r="898" spans="5:6" ht="16.5" x14ac:dyDescent="0.3">
      <c r="E898" s="3"/>
      <c r="F898" s="62"/>
    </row>
    <row r="899" spans="5:6" ht="16.5" x14ac:dyDescent="0.3">
      <c r="E899" s="3"/>
      <c r="F899" s="62"/>
    </row>
    <row r="900" spans="5:6" ht="16.5" x14ac:dyDescent="0.3">
      <c r="E900" s="3"/>
      <c r="F900" s="62"/>
    </row>
    <row r="901" spans="5:6" ht="16.5" x14ac:dyDescent="0.3">
      <c r="E901" s="3"/>
      <c r="F901" s="62"/>
    </row>
    <row r="902" spans="5:6" ht="16.5" x14ac:dyDescent="0.3">
      <c r="E902" s="3"/>
      <c r="F902" s="62"/>
    </row>
    <row r="903" spans="5:6" ht="16.5" x14ac:dyDescent="0.3">
      <c r="E903" s="3"/>
      <c r="F903" s="62"/>
    </row>
    <row r="904" spans="5:6" ht="16.5" x14ac:dyDescent="0.3">
      <c r="E904" s="3"/>
      <c r="F904" s="62"/>
    </row>
    <row r="905" spans="5:6" ht="16.5" x14ac:dyDescent="0.3">
      <c r="E905" s="3"/>
      <c r="F905" s="62"/>
    </row>
    <row r="906" spans="5:6" ht="16.5" x14ac:dyDescent="0.3">
      <c r="E906" s="3"/>
      <c r="F906" s="62"/>
    </row>
    <row r="907" spans="5:6" ht="16.5" x14ac:dyDescent="0.3">
      <c r="E907" s="3"/>
      <c r="F907" s="62"/>
    </row>
    <row r="908" spans="5:6" ht="16.5" x14ac:dyDescent="0.3">
      <c r="E908" s="3"/>
      <c r="F908" s="62"/>
    </row>
    <row r="909" spans="5:6" ht="16.5" x14ac:dyDescent="0.3">
      <c r="E909" s="3"/>
      <c r="F909" s="62"/>
    </row>
    <row r="910" spans="5:6" ht="16.5" x14ac:dyDescent="0.3">
      <c r="E910" s="3"/>
      <c r="F910" s="62"/>
    </row>
    <row r="911" spans="5:6" ht="16.5" x14ac:dyDescent="0.3">
      <c r="E911" s="3"/>
      <c r="F911" s="62"/>
    </row>
    <row r="912" spans="5:6" ht="16.5" x14ac:dyDescent="0.3">
      <c r="E912" s="3"/>
      <c r="F912" s="62"/>
    </row>
    <row r="913" spans="5:6" ht="16.5" x14ac:dyDescent="0.3">
      <c r="E913" s="3"/>
      <c r="F913" s="62"/>
    </row>
    <row r="914" spans="5:6" ht="16.5" x14ac:dyDescent="0.3">
      <c r="E914" s="3"/>
      <c r="F914" s="62"/>
    </row>
    <row r="915" spans="5:6" ht="16.5" x14ac:dyDescent="0.3">
      <c r="E915" s="3"/>
      <c r="F915" s="62"/>
    </row>
    <row r="916" spans="5:6" ht="16.5" x14ac:dyDescent="0.3">
      <c r="E916" s="3"/>
      <c r="F916" s="62"/>
    </row>
    <row r="917" spans="5:6" ht="16.5" x14ac:dyDescent="0.3">
      <c r="E917" s="3"/>
      <c r="F917" s="62"/>
    </row>
    <row r="918" spans="5:6" ht="16.5" x14ac:dyDescent="0.3">
      <c r="E918" s="3"/>
      <c r="F918" s="62"/>
    </row>
    <row r="919" spans="5:6" ht="16.5" x14ac:dyDescent="0.3">
      <c r="E919" s="3"/>
      <c r="F919" s="62"/>
    </row>
    <row r="920" spans="5:6" ht="16.5" x14ac:dyDescent="0.3">
      <c r="E920" s="3"/>
      <c r="F920" s="62"/>
    </row>
    <row r="921" spans="5:6" ht="16.5" x14ac:dyDescent="0.3">
      <c r="E921" s="3"/>
      <c r="F921" s="62"/>
    </row>
    <row r="922" spans="5:6" ht="16.5" x14ac:dyDescent="0.3">
      <c r="E922" s="3"/>
      <c r="F922" s="62"/>
    </row>
    <row r="923" spans="5:6" ht="16.5" x14ac:dyDescent="0.3">
      <c r="E923" s="3"/>
      <c r="F923" s="62"/>
    </row>
    <row r="924" spans="5:6" ht="16.5" x14ac:dyDescent="0.3">
      <c r="E924" s="3"/>
      <c r="F924" s="62"/>
    </row>
    <row r="925" spans="5:6" ht="16.5" x14ac:dyDescent="0.3">
      <c r="E925" s="3"/>
      <c r="F925" s="62"/>
    </row>
    <row r="926" spans="5:6" ht="16.5" x14ac:dyDescent="0.3">
      <c r="E926" s="3"/>
      <c r="F926" s="62"/>
    </row>
    <row r="927" spans="5:6" ht="16.5" x14ac:dyDescent="0.3">
      <c r="E927" s="3"/>
      <c r="F927" s="62"/>
    </row>
    <row r="928" spans="5:6" ht="16.5" x14ac:dyDescent="0.3">
      <c r="E928" s="3"/>
      <c r="F928" s="62"/>
    </row>
    <row r="929" spans="5:6" ht="16.5" x14ac:dyDescent="0.3">
      <c r="E929" s="3"/>
      <c r="F929" s="62"/>
    </row>
    <row r="930" spans="5:6" ht="16.5" x14ac:dyDescent="0.3">
      <c r="E930" s="3"/>
      <c r="F930" s="62"/>
    </row>
    <row r="931" spans="5:6" ht="16.5" x14ac:dyDescent="0.3">
      <c r="E931" s="3"/>
      <c r="F931" s="62"/>
    </row>
    <row r="932" spans="5:6" ht="16.5" x14ac:dyDescent="0.3">
      <c r="E932" s="3"/>
      <c r="F932" s="62"/>
    </row>
    <row r="933" spans="5:6" ht="16.5" x14ac:dyDescent="0.3">
      <c r="E933" s="3"/>
      <c r="F933" s="62"/>
    </row>
    <row r="934" spans="5:6" ht="16.5" x14ac:dyDescent="0.3">
      <c r="E934" s="3"/>
      <c r="F934" s="62"/>
    </row>
    <row r="935" spans="5:6" ht="16.5" x14ac:dyDescent="0.3">
      <c r="E935" s="3"/>
      <c r="F935" s="62"/>
    </row>
    <row r="936" spans="5:6" ht="16.5" x14ac:dyDescent="0.3">
      <c r="E936" s="3"/>
      <c r="F936" s="62"/>
    </row>
    <row r="937" spans="5:6" ht="16.5" x14ac:dyDescent="0.3">
      <c r="E937" s="3"/>
      <c r="F937" s="62"/>
    </row>
    <row r="938" spans="5:6" ht="16.5" x14ac:dyDescent="0.3">
      <c r="E938" s="3"/>
      <c r="F938" s="62"/>
    </row>
    <row r="939" spans="5:6" ht="16.5" x14ac:dyDescent="0.3">
      <c r="E939" s="3"/>
      <c r="F939" s="62"/>
    </row>
    <row r="940" spans="5:6" ht="16.5" x14ac:dyDescent="0.3">
      <c r="E940" s="3"/>
      <c r="F940" s="62"/>
    </row>
    <row r="941" spans="5:6" ht="16.5" x14ac:dyDescent="0.3">
      <c r="E941" s="3"/>
      <c r="F941" s="62"/>
    </row>
    <row r="942" spans="5:6" ht="16.5" x14ac:dyDescent="0.3">
      <c r="E942" s="3"/>
      <c r="F942" s="62"/>
    </row>
    <row r="943" spans="5:6" ht="16.5" x14ac:dyDescent="0.3">
      <c r="E943" s="3"/>
      <c r="F943" s="62"/>
    </row>
    <row r="944" spans="5:6" ht="16.5" x14ac:dyDescent="0.3">
      <c r="E944" s="3"/>
      <c r="F944" s="62"/>
    </row>
    <row r="945" spans="5:6" ht="16.5" x14ac:dyDescent="0.3">
      <c r="E945" s="3"/>
      <c r="F945" s="62"/>
    </row>
    <row r="946" spans="5:6" ht="16.5" x14ac:dyDescent="0.3">
      <c r="E946" s="3"/>
      <c r="F946" s="62"/>
    </row>
    <row r="947" spans="5:6" ht="16.5" x14ac:dyDescent="0.3">
      <c r="E947" s="3"/>
      <c r="F947" s="62"/>
    </row>
    <row r="948" spans="5:6" ht="16.5" x14ac:dyDescent="0.3">
      <c r="E948" s="3"/>
      <c r="F948" s="62"/>
    </row>
    <row r="949" spans="5:6" ht="16.5" x14ac:dyDescent="0.3">
      <c r="E949" s="3"/>
      <c r="F949" s="62"/>
    </row>
    <row r="950" spans="5:6" ht="16.5" x14ac:dyDescent="0.3">
      <c r="E950" s="3"/>
      <c r="F950" s="62"/>
    </row>
    <row r="951" spans="5:6" ht="16.5" x14ac:dyDescent="0.3">
      <c r="E951" s="3"/>
      <c r="F951" s="62"/>
    </row>
    <row r="952" spans="5:6" ht="16.5" x14ac:dyDescent="0.3">
      <c r="E952" s="3"/>
      <c r="F952" s="62"/>
    </row>
    <row r="953" spans="5:6" ht="16.5" x14ac:dyDescent="0.3">
      <c r="E953" s="3"/>
      <c r="F953" s="62"/>
    </row>
    <row r="954" spans="5:6" ht="16.5" x14ac:dyDescent="0.3">
      <c r="E954" s="3"/>
      <c r="F954" s="62"/>
    </row>
    <row r="955" spans="5:6" ht="16.5" x14ac:dyDescent="0.3">
      <c r="E955" s="3"/>
      <c r="F955" s="62"/>
    </row>
    <row r="956" spans="5:6" ht="16.5" x14ac:dyDescent="0.3">
      <c r="E956" s="3"/>
      <c r="F956" s="62"/>
    </row>
    <row r="957" spans="5:6" ht="16.5" x14ac:dyDescent="0.3">
      <c r="E957" s="3"/>
      <c r="F957" s="62"/>
    </row>
    <row r="958" spans="5:6" ht="16.5" x14ac:dyDescent="0.3">
      <c r="E958" s="3"/>
      <c r="F958" s="62"/>
    </row>
    <row r="959" spans="5:6" ht="16.5" x14ac:dyDescent="0.3">
      <c r="E959" s="3"/>
      <c r="F959" s="62"/>
    </row>
    <row r="960" spans="5:6" ht="16.5" x14ac:dyDescent="0.3">
      <c r="E960" s="3"/>
      <c r="F960" s="62"/>
    </row>
    <row r="961" spans="5:6" ht="16.5" x14ac:dyDescent="0.3">
      <c r="E961" s="3"/>
      <c r="F961" s="62"/>
    </row>
    <row r="962" spans="5:6" ht="16.5" x14ac:dyDescent="0.3">
      <c r="E962" s="3"/>
      <c r="F962" s="62"/>
    </row>
    <row r="963" spans="5:6" ht="16.5" x14ac:dyDescent="0.3">
      <c r="E963" s="3"/>
      <c r="F963" s="62"/>
    </row>
    <row r="964" spans="5:6" ht="16.5" x14ac:dyDescent="0.3">
      <c r="E964" s="3"/>
      <c r="F964" s="62"/>
    </row>
    <row r="965" spans="5:6" ht="16.5" x14ac:dyDescent="0.3">
      <c r="E965" s="3"/>
      <c r="F965" s="62"/>
    </row>
    <row r="966" spans="5:6" ht="16.5" x14ac:dyDescent="0.3">
      <c r="E966" s="3"/>
      <c r="F966" s="62"/>
    </row>
    <row r="967" spans="5:6" ht="16.5" x14ac:dyDescent="0.3">
      <c r="E967" s="3"/>
      <c r="F967" s="62"/>
    </row>
    <row r="968" spans="5:6" ht="16.5" x14ac:dyDescent="0.3">
      <c r="E968" s="3"/>
      <c r="F968" s="62"/>
    </row>
    <row r="969" spans="5:6" ht="16.5" x14ac:dyDescent="0.3">
      <c r="E969" s="3"/>
      <c r="F969" s="62"/>
    </row>
    <row r="970" spans="5:6" ht="16.5" x14ac:dyDescent="0.3">
      <c r="E970" s="3"/>
      <c r="F970" s="62"/>
    </row>
    <row r="971" spans="5:6" ht="16.5" x14ac:dyDescent="0.3">
      <c r="E971" s="3"/>
      <c r="F971" s="62"/>
    </row>
    <row r="972" spans="5:6" ht="16.5" x14ac:dyDescent="0.3">
      <c r="E972" s="3"/>
      <c r="F972" s="62"/>
    </row>
    <row r="973" spans="5:6" ht="16.5" x14ac:dyDescent="0.3">
      <c r="E973" s="3"/>
      <c r="F973" s="62"/>
    </row>
    <row r="974" spans="5:6" ht="16.5" x14ac:dyDescent="0.3">
      <c r="E974" s="3"/>
      <c r="F974" s="62"/>
    </row>
    <row r="975" spans="5:6" ht="16.5" x14ac:dyDescent="0.3">
      <c r="E975" s="3"/>
      <c r="F975" s="62"/>
    </row>
    <row r="976" spans="5:6" ht="16.5" x14ac:dyDescent="0.3">
      <c r="E976" s="3"/>
      <c r="F976" s="62"/>
    </row>
    <row r="977" spans="5:6" ht="16.5" x14ac:dyDescent="0.3">
      <c r="E977" s="3"/>
      <c r="F977" s="62"/>
    </row>
    <row r="978" spans="5:6" ht="16.5" x14ac:dyDescent="0.3">
      <c r="E978" s="3"/>
      <c r="F978" s="62"/>
    </row>
    <row r="979" spans="5:6" ht="16.5" x14ac:dyDescent="0.3">
      <c r="E979" s="3"/>
      <c r="F979" s="62"/>
    </row>
    <row r="980" spans="5:6" ht="16.5" x14ac:dyDescent="0.3">
      <c r="E980" s="3"/>
      <c r="F980" s="62"/>
    </row>
    <row r="981" spans="5:6" ht="16.5" x14ac:dyDescent="0.3">
      <c r="E981" s="3"/>
      <c r="F981" s="62"/>
    </row>
    <row r="982" spans="5:6" ht="16.5" x14ac:dyDescent="0.3">
      <c r="E982" s="3"/>
      <c r="F982" s="62"/>
    </row>
    <row r="983" spans="5:6" ht="16.5" x14ac:dyDescent="0.3">
      <c r="E983" s="3"/>
      <c r="F983" s="62"/>
    </row>
    <row r="984" spans="5:6" ht="16.5" x14ac:dyDescent="0.3">
      <c r="E984" s="3"/>
      <c r="F984" s="62"/>
    </row>
    <row r="985" spans="5:6" ht="16.5" x14ac:dyDescent="0.3">
      <c r="E985" s="3"/>
      <c r="F985" s="62"/>
    </row>
    <row r="986" spans="5:6" ht="16.5" x14ac:dyDescent="0.3">
      <c r="E986" s="3"/>
      <c r="F986" s="62"/>
    </row>
    <row r="987" spans="5:6" ht="16.5" x14ac:dyDescent="0.3">
      <c r="E987" s="3"/>
      <c r="F987" s="62"/>
    </row>
    <row r="988" spans="5:6" ht="16.5" x14ac:dyDescent="0.3">
      <c r="E988" s="3"/>
      <c r="F988" s="62"/>
    </row>
    <row r="989" spans="5:6" ht="16.5" x14ac:dyDescent="0.3">
      <c r="E989" s="3"/>
      <c r="F989" s="62"/>
    </row>
    <row r="990" spans="5:6" ht="16.5" x14ac:dyDescent="0.3">
      <c r="E990" s="3"/>
      <c r="F990" s="62"/>
    </row>
    <row r="991" spans="5:6" ht="16.5" x14ac:dyDescent="0.3">
      <c r="E991" s="3"/>
      <c r="F991" s="62"/>
    </row>
    <row r="992" spans="5:6" ht="16.5" x14ac:dyDescent="0.3">
      <c r="E992" s="3"/>
      <c r="F992" s="62"/>
    </row>
    <row r="993" spans="5:6" ht="16.5" x14ac:dyDescent="0.3">
      <c r="E993" s="3"/>
      <c r="F993" s="62"/>
    </row>
    <row r="994" spans="5:6" ht="16.5" x14ac:dyDescent="0.3">
      <c r="E994" s="3"/>
      <c r="F994" s="62"/>
    </row>
    <row r="995" spans="5:6" ht="16.5" x14ac:dyDescent="0.3">
      <c r="E995" s="3"/>
      <c r="F995" s="62"/>
    </row>
    <row r="996" spans="5:6" ht="16.5" x14ac:dyDescent="0.3">
      <c r="E996" s="3"/>
      <c r="F996" s="62"/>
    </row>
    <row r="997" spans="5:6" ht="16.5" x14ac:dyDescent="0.3">
      <c r="E997" s="3"/>
      <c r="F997" s="62"/>
    </row>
    <row r="998" spans="5:6" ht="16.5" x14ac:dyDescent="0.3">
      <c r="E998" s="3"/>
      <c r="F998" s="62"/>
    </row>
    <row r="999" spans="5:6" ht="16.5" x14ac:dyDescent="0.3">
      <c r="E999" s="3"/>
      <c r="F999" s="62"/>
    </row>
    <row r="1000" spans="5:6" ht="16.5" x14ac:dyDescent="0.3">
      <c r="E1000" s="3"/>
      <c r="F1000" s="62"/>
    </row>
    <row r="1001" spans="5:6" ht="16.5" x14ac:dyDescent="0.3">
      <c r="E1001" s="3"/>
      <c r="F1001" s="62"/>
    </row>
    <row r="1002" spans="5:6" ht="16.5" x14ac:dyDescent="0.3">
      <c r="E1002" s="3"/>
      <c r="F1002" s="62"/>
    </row>
    <row r="1003" spans="5:6" ht="16.5" x14ac:dyDescent="0.3">
      <c r="E1003" s="3"/>
      <c r="F1003" s="62"/>
    </row>
    <row r="1004" spans="5:6" ht="16.5" x14ac:dyDescent="0.3">
      <c r="E1004" s="3"/>
      <c r="F1004" s="62"/>
    </row>
    <row r="1005" spans="5:6" ht="16.5" x14ac:dyDescent="0.3">
      <c r="E1005" s="3"/>
      <c r="F1005" s="62"/>
    </row>
    <row r="1006" spans="5:6" ht="16.5" x14ac:dyDescent="0.3">
      <c r="E1006" s="3"/>
      <c r="F1006" s="62"/>
    </row>
    <row r="1007" spans="5:6" ht="16.5" x14ac:dyDescent="0.3">
      <c r="E1007" s="3"/>
      <c r="F1007" s="62"/>
    </row>
    <row r="1008" spans="5:6" ht="16.5" x14ac:dyDescent="0.3">
      <c r="E1008" s="3"/>
      <c r="F1008" s="62"/>
    </row>
    <row r="1009" spans="5:6" ht="16.5" x14ac:dyDescent="0.3">
      <c r="E1009" s="3"/>
      <c r="F1009" s="62"/>
    </row>
    <row r="1010" spans="5:6" ht="16.5" x14ac:dyDescent="0.3">
      <c r="E1010" s="3"/>
      <c r="F1010" s="62"/>
    </row>
    <row r="1011" spans="5:6" ht="16.5" x14ac:dyDescent="0.3">
      <c r="E1011" s="3"/>
      <c r="F1011" s="62"/>
    </row>
    <row r="1012" spans="5:6" ht="16.5" x14ac:dyDescent="0.3">
      <c r="E1012" s="3"/>
      <c r="F1012" s="62"/>
    </row>
    <row r="1013" spans="5:6" ht="16.5" x14ac:dyDescent="0.3">
      <c r="E1013" s="3"/>
      <c r="F1013" s="62"/>
    </row>
    <row r="1014" spans="5:6" ht="16.5" x14ac:dyDescent="0.3">
      <c r="E1014" s="3"/>
      <c r="F1014" s="62"/>
    </row>
    <row r="1015" spans="5:6" ht="16.5" x14ac:dyDescent="0.3">
      <c r="E1015" s="3"/>
      <c r="F1015" s="62"/>
    </row>
    <row r="1016" spans="5:6" ht="16.5" x14ac:dyDescent="0.3">
      <c r="E1016" s="3"/>
      <c r="F1016" s="62"/>
    </row>
    <row r="1017" spans="5:6" ht="16.5" x14ac:dyDescent="0.3">
      <c r="E1017" s="3"/>
      <c r="F1017" s="62"/>
    </row>
    <row r="1018" spans="5:6" ht="16.5" x14ac:dyDescent="0.3">
      <c r="E1018" s="3"/>
      <c r="F1018" s="62"/>
    </row>
    <row r="1019" spans="5:6" ht="16.5" x14ac:dyDescent="0.3">
      <c r="E1019" s="3"/>
      <c r="F1019" s="62"/>
    </row>
    <row r="1020" spans="5:6" ht="16.5" x14ac:dyDescent="0.3">
      <c r="E1020" s="3"/>
      <c r="F1020" s="62"/>
    </row>
    <row r="1021" spans="5:6" ht="16.5" x14ac:dyDescent="0.3">
      <c r="E1021" s="3"/>
      <c r="F1021" s="62"/>
    </row>
    <row r="1022" spans="5:6" ht="16.5" x14ac:dyDescent="0.3">
      <c r="E1022" s="3"/>
      <c r="F1022" s="62"/>
    </row>
    <row r="1023" spans="5:6" ht="16.5" x14ac:dyDescent="0.3">
      <c r="E1023" s="3"/>
      <c r="F1023" s="62"/>
    </row>
    <row r="1024" spans="5:6" ht="16.5" x14ac:dyDescent="0.3">
      <c r="E1024" s="3"/>
      <c r="F1024" s="62"/>
    </row>
    <row r="1025" spans="5:6" ht="16.5" x14ac:dyDescent="0.3">
      <c r="E1025" s="3"/>
      <c r="F1025" s="62"/>
    </row>
    <row r="1026" spans="5:6" ht="16.5" x14ac:dyDescent="0.3">
      <c r="E1026" s="3"/>
      <c r="F1026" s="62"/>
    </row>
    <row r="1027" spans="5:6" ht="16.5" x14ac:dyDescent="0.3">
      <c r="E1027" s="3"/>
      <c r="F1027" s="62"/>
    </row>
    <row r="1028" spans="5:6" ht="16.5" x14ac:dyDescent="0.3">
      <c r="E1028" s="3"/>
      <c r="F1028" s="62"/>
    </row>
    <row r="1029" spans="5:6" ht="16.5" x14ac:dyDescent="0.3">
      <c r="E1029" s="3"/>
      <c r="F1029" s="62"/>
    </row>
    <row r="1030" spans="5:6" ht="16.5" x14ac:dyDescent="0.3">
      <c r="E1030" s="3"/>
      <c r="F1030" s="62"/>
    </row>
    <row r="1031" spans="5:6" ht="16.5" x14ac:dyDescent="0.3">
      <c r="E1031" s="3"/>
      <c r="F1031" s="62"/>
    </row>
    <row r="1032" spans="5:6" ht="16.5" x14ac:dyDescent="0.3">
      <c r="E1032" s="3"/>
      <c r="F1032" s="62"/>
    </row>
    <row r="1033" spans="5:6" ht="16.5" x14ac:dyDescent="0.3">
      <c r="E1033" s="3"/>
      <c r="F1033" s="62"/>
    </row>
    <row r="1034" spans="5:6" ht="16.5" x14ac:dyDescent="0.3">
      <c r="E1034" s="3"/>
      <c r="F1034" s="62"/>
    </row>
    <row r="1035" spans="5:6" ht="16.5" x14ac:dyDescent="0.3">
      <c r="E1035" s="3"/>
      <c r="F1035" s="62"/>
    </row>
    <row r="1036" spans="5:6" ht="16.5" x14ac:dyDescent="0.3">
      <c r="E1036" s="3"/>
      <c r="F1036" s="62"/>
    </row>
    <row r="1037" spans="5:6" ht="16.5" x14ac:dyDescent="0.3">
      <c r="E1037" s="3"/>
      <c r="F1037" s="62"/>
    </row>
    <row r="1038" spans="5:6" ht="16.5" x14ac:dyDescent="0.3">
      <c r="E1038" s="3"/>
      <c r="F1038" s="62"/>
    </row>
    <row r="1039" spans="5:6" ht="16.5" x14ac:dyDescent="0.3">
      <c r="E1039" s="3"/>
      <c r="F1039" s="62"/>
    </row>
    <row r="1040" spans="5:6" ht="16.5" x14ac:dyDescent="0.3">
      <c r="E1040" s="3"/>
      <c r="F1040" s="62"/>
    </row>
    <row r="1041" spans="5:6" ht="16.5" x14ac:dyDescent="0.3">
      <c r="E1041" s="3"/>
      <c r="F1041" s="62"/>
    </row>
    <row r="1042" spans="5:6" ht="16.5" x14ac:dyDescent="0.3">
      <c r="E1042" s="3"/>
      <c r="F1042" s="62"/>
    </row>
    <row r="1043" spans="5:6" ht="16.5" x14ac:dyDescent="0.3">
      <c r="E1043" s="3"/>
      <c r="F1043" s="62"/>
    </row>
    <row r="1044" spans="5:6" ht="16.5" x14ac:dyDescent="0.3">
      <c r="E1044" s="3"/>
      <c r="F1044" s="62"/>
    </row>
    <row r="1045" spans="5:6" ht="16.5" x14ac:dyDescent="0.3">
      <c r="E1045" s="3"/>
      <c r="F1045" s="62"/>
    </row>
    <row r="1046" spans="5:6" ht="16.5" x14ac:dyDescent="0.3">
      <c r="E1046" s="3"/>
      <c r="F1046" s="62"/>
    </row>
    <row r="1047" spans="5:6" ht="16.5" x14ac:dyDescent="0.3">
      <c r="E1047" s="3"/>
      <c r="F1047" s="62"/>
    </row>
    <row r="1048" spans="5:6" ht="16.5" x14ac:dyDescent="0.3">
      <c r="E1048" s="3"/>
      <c r="F1048" s="62"/>
    </row>
    <row r="1049" spans="5:6" ht="16.5" x14ac:dyDescent="0.3">
      <c r="E1049" s="3"/>
      <c r="F1049" s="62"/>
    </row>
    <row r="1050" spans="5:6" ht="16.5" x14ac:dyDescent="0.3">
      <c r="E1050" s="3"/>
      <c r="F1050" s="62"/>
    </row>
    <row r="1051" spans="5:6" ht="16.5" x14ac:dyDescent="0.3">
      <c r="E1051" s="3"/>
      <c r="F1051" s="62"/>
    </row>
    <row r="1052" spans="5:6" ht="16.5" x14ac:dyDescent="0.3">
      <c r="E1052" s="3"/>
      <c r="F1052" s="62"/>
    </row>
    <row r="1053" spans="5:6" ht="16.5" x14ac:dyDescent="0.3">
      <c r="E1053" s="3"/>
      <c r="F1053" s="62"/>
    </row>
    <row r="1054" spans="5:6" ht="16.5" x14ac:dyDescent="0.3">
      <c r="E1054" s="3"/>
      <c r="F1054" s="62"/>
    </row>
    <row r="1055" spans="5:6" ht="16.5" x14ac:dyDescent="0.3">
      <c r="E1055" s="3"/>
      <c r="F1055" s="62"/>
    </row>
    <row r="1056" spans="5:6" ht="16.5" x14ac:dyDescent="0.3">
      <c r="E1056" s="3"/>
      <c r="F1056" s="62"/>
    </row>
    <row r="1057" spans="5:6" ht="16.5" x14ac:dyDescent="0.3">
      <c r="E1057" s="3"/>
      <c r="F1057" s="62"/>
    </row>
    <row r="1058" spans="5:6" ht="16.5" x14ac:dyDescent="0.3">
      <c r="E1058" s="3"/>
      <c r="F1058" s="62"/>
    </row>
    <row r="1059" spans="5:6" ht="16.5" x14ac:dyDescent="0.3">
      <c r="E1059" s="3"/>
      <c r="F1059" s="62"/>
    </row>
    <row r="1060" spans="5:6" ht="16.5" x14ac:dyDescent="0.3">
      <c r="E1060" s="3"/>
      <c r="F1060" s="62"/>
    </row>
    <row r="1061" spans="5:6" ht="16.5" x14ac:dyDescent="0.3">
      <c r="E1061" s="3"/>
      <c r="F1061" s="62"/>
    </row>
    <row r="1062" spans="5:6" ht="16.5" x14ac:dyDescent="0.3">
      <c r="E1062" s="3"/>
      <c r="F1062" s="62"/>
    </row>
    <row r="1063" spans="5:6" ht="16.5" x14ac:dyDescent="0.3">
      <c r="E1063" s="3"/>
      <c r="F1063" s="62"/>
    </row>
    <row r="1064" spans="5:6" ht="16.5" x14ac:dyDescent="0.3">
      <c r="E1064" s="3"/>
      <c r="F1064" s="62"/>
    </row>
    <row r="1065" spans="5:6" ht="16.5" x14ac:dyDescent="0.3">
      <c r="E1065" s="3"/>
      <c r="F1065" s="62"/>
    </row>
    <row r="1066" spans="5:6" ht="16.5" x14ac:dyDescent="0.3">
      <c r="E1066" s="3"/>
      <c r="F1066" s="62"/>
    </row>
    <row r="1067" spans="5:6" ht="16.5" x14ac:dyDescent="0.3">
      <c r="E1067" s="3"/>
      <c r="F1067" s="62"/>
    </row>
    <row r="1068" spans="5:6" ht="16.5" x14ac:dyDescent="0.3">
      <c r="E1068" s="3"/>
      <c r="F1068" s="62"/>
    </row>
    <row r="1069" spans="5:6" ht="16.5" x14ac:dyDescent="0.3">
      <c r="E1069" s="3"/>
      <c r="F1069" s="62"/>
    </row>
    <row r="1070" spans="5:6" ht="16.5" x14ac:dyDescent="0.3">
      <c r="E1070" s="3"/>
      <c r="F1070" s="62"/>
    </row>
    <row r="1071" spans="5:6" ht="16.5" x14ac:dyDescent="0.3">
      <c r="E1071" s="3"/>
      <c r="F1071" s="62"/>
    </row>
    <row r="1072" spans="5:6" ht="16.5" x14ac:dyDescent="0.3">
      <c r="E1072" s="3"/>
      <c r="F1072" s="62"/>
    </row>
    <row r="1073" spans="5:6" ht="16.5" x14ac:dyDescent="0.3">
      <c r="E1073" s="3"/>
      <c r="F1073" s="62"/>
    </row>
    <row r="1074" spans="5:6" ht="16.5" x14ac:dyDescent="0.3">
      <c r="E1074" s="3"/>
      <c r="F1074" s="62"/>
    </row>
    <row r="1075" spans="5:6" ht="16.5" x14ac:dyDescent="0.3">
      <c r="E1075" s="3"/>
      <c r="F1075" s="62"/>
    </row>
    <row r="1076" spans="5:6" ht="16.5" x14ac:dyDescent="0.3">
      <c r="E1076" s="3"/>
      <c r="F1076" s="62"/>
    </row>
    <row r="1077" spans="5:6" ht="16.5" x14ac:dyDescent="0.3">
      <c r="E1077" s="3"/>
      <c r="F1077" s="62"/>
    </row>
    <row r="1078" spans="5:6" ht="16.5" x14ac:dyDescent="0.3">
      <c r="E1078" s="3"/>
      <c r="F1078" s="62"/>
    </row>
    <row r="1079" spans="5:6" ht="16.5" x14ac:dyDescent="0.3">
      <c r="E1079" s="3"/>
      <c r="F1079" s="62"/>
    </row>
    <row r="1080" spans="5:6" ht="16.5" x14ac:dyDescent="0.3">
      <c r="E1080" s="3"/>
      <c r="F1080" s="62"/>
    </row>
    <row r="1081" spans="5:6" ht="16.5" x14ac:dyDescent="0.3">
      <c r="E1081" s="3"/>
      <c r="F1081" s="62"/>
    </row>
    <row r="1082" spans="5:6" ht="16.5" x14ac:dyDescent="0.3">
      <c r="E1082" s="3"/>
      <c r="F1082" s="62"/>
    </row>
    <row r="1083" spans="5:6" ht="16.5" x14ac:dyDescent="0.3">
      <c r="E1083" s="3"/>
      <c r="F1083" s="62"/>
    </row>
    <row r="1084" spans="5:6" ht="16.5" x14ac:dyDescent="0.3">
      <c r="E1084" s="3"/>
      <c r="F1084" s="62"/>
    </row>
    <row r="1085" spans="5:6" ht="16.5" x14ac:dyDescent="0.3">
      <c r="E1085" s="3"/>
      <c r="F1085" s="62"/>
    </row>
    <row r="1086" spans="5:6" ht="16.5" x14ac:dyDescent="0.3">
      <c r="E1086" s="3"/>
      <c r="F1086" s="62"/>
    </row>
    <row r="1087" spans="5:6" ht="16.5" x14ac:dyDescent="0.3">
      <c r="E1087" s="3"/>
      <c r="F1087" s="62"/>
    </row>
    <row r="1088" spans="5:6" ht="16.5" x14ac:dyDescent="0.3">
      <c r="E1088" s="3"/>
      <c r="F1088" s="62"/>
    </row>
    <row r="1089" spans="5:6" ht="16.5" x14ac:dyDescent="0.3">
      <c r="E1089" s="3"/>
      <c r="F1089" s="62"/>
    </row>
    <row r="1090" spans="5:6" ht="16.5" x14ac:dyDescent="0.3">
      <c r="E1090" s="3"/>
      <c r="F1090" s="62"/>
    </row>
    <row r="1091" spans="5:6" ht="16.5" x14ac:dyDescent="0.3">
      <c r="E1091" s="3"/>
      <c r="F1091" s="62"/>
    </row>
    <row r="1092" spans="5:6" ht="16.5" x14ac:dyDescent="0.3">
      <c r="E1092" s="3"/>
      <c r="F1092" s="62"/>
    </row>
    <row r="1093" spans="5:6" ht="16.5" x14ac:dyDescent="0.3">
      <c r="E1093" s="3"/>
      <c r="F1093" s="62"/>
    </row>
    <row r="1094" spans="5:6" ht="16.5" x14ac:dyDescent="0.3">
      <c r="E1094" s="3"/>
      <c r="F1094" s="62"/>
    </row>
    <row r="1095" spans="5:6" ht="16.5" x14ac:dyDescent="0.3">
      <c r="E1095" s="3"/>
      <c r="F1095" s="62"/>
    </row>
    <row r="1096" spans="5:6" ht="16.5" x14ac:dyDescent="0.3">
      <c r="E1096" s="3"/>
      <c r="F1096" s="62"/>
    </row>
    <row r="1097" spans="5:6" ht="16.5" x14ac:dyDescent="0.3">
      <c r="E1097" s="3"/>
      <c r="F1097" s="62"/>
    </row>
    <row r="1098" spans="5:6" ht="16.5" x14ac:dyDescent="0.3">
      <c r="E1098" s="3"/>
      <c r="F1098" s="62"/>
    </row>
    <row r="1099" spans="5:6" ht="16.5" x14ac:dyDescent="0.3">
      <c r="E1099" s="3"/>
      <c r="F1099" s="62"/>
    </row>
    <row r="1100" spans="5:6" ht="16.5" x14ac:dyDescent="0.3">
      <c r="E1100" s="3"/>
      <c r="F1100" s="62"/>
    </row>
    <row r="1101" spans="5:6" ht="16.5" x14ac:dyDescent="0.3">
      <c r="E1101" s="3"/>
      <c r="F1101" s="62"/>
    </row>
    <row r="1102" spans="5:6" ht="16.5" x14ac:dyDescent="0.3">
      <c r="E1102" s="3"/>
      <c r="F1102" s="62"/>
    </row>
    <row r="1103" spans="5:6" ht="16.5" x14ac:dyDescent="0.3">
      <c r="E1103" s="3"/>
      <c r="F1103" s="62"/>
    </row>
    <row r="1104" spans="5:6" ht="16.5" x14ac:dyDescent="0.3">
      <c r="E1104" s="3"/>
      <c r="F1104" s="62"/>
    </row>
    <row r="1105" spans="5:6" ht="16.5" x14ac:dyDescent="0.3">
      <c r="E1105" s="3"/>
      <c r="F1105" s="62"/>
    </row>
    <row r="1106" spans="5:6" ht="16.5" x14ac:dyDescent="0.3">
      <c r="E1106" s="3"/>
      <c r="F1106" s="62"/>
    </row>
    <row r="1107" spans="5:6" ht="16.5" x14ac:dyDescent="0.3">
      <c r="E1107" s="3"/>
      <c r="F1107" s="62"/>
    </row>
    <row r="1108" spans="5:6" ht="16.5" x14ac:dyDescent="0.3">
      <c r="E1108" s="3"/>
      <c r="F1108" s="62"/>
    </row>
    <row r="1109" spans="5:6" ht="16.5" x14ac:dyDescent="0.3">
      <c r="E1109" s="3"/>
      <c r="F1109" s="62"/>
    </row>
    <row r="1110" spans="5:6" ht="16.5" x14ac:dyDescent="0.3">
      <c r="E1110" s="3"/>
      <c r="F1110" s="62"/>
    </row>
    <row r="1111" spans="5:6" ht="16.5" x14ac:dyDescent="0.3">
      <c r="E1111" s="3"/>
      <c r="F1111" s="62"/>
    </row>
    <row r="1112" spans="5:6" ht="16.5" x14ac:dyDescent="0.3">
      <c r="E1112" s="3"/>
      <c r="F1112" s="62"/>
    </row>
    <row r="1113" spans="5:6" ht="16.5" x14ac:dyDescent="0.3">
      <c r="E1113" s="3"/>
      <c r="F1113" s="62"/>
    </row>
    <row r="1114" spans="5:6" ht="16.5" x14ac:dyDescent="0.3">
      <c r="E1114" s="3"/>
      <c r="F1114" s="62"/>
    </row>
    <row r="1115" spans="5:6" ht="16.5" x14ac:dyDescent="0.3">
      <c r="E1115" s="3"/>
      <c r="F1115" s="62"/>
    </row>
    <row r="1116" spans="5:6" ht="16.5" x14ac:dyDescent="0.3">
      <c r="E1116" s="3"/>
      <c r="F1116" s="62"/>
    </row>
    <row r="1117" spans="5:6" ht="16.5" x14ac:dyDescent="0.3">
      <c r="E1117" s="3"/>
      <c r="F1117" s="62"/>
    </row>
    <row r="1118" spans="5:6" ht="16.5" x14ac:dyDescent="0.3">
      <c r="E1118" s="3"/>
      <c r="F1118" s="62"/>
    </row>
    <row r="1119" spans="5:6" ht="16.5" x14ac:dyDescent="0.3">
      <c r="E1119" s="3"/>
      <c r="F1119" s="62"/>
    </row>
    <row r="1120" spans="5:6" ht="16.5" x14ac:dyDescent="0.3">
      <c r="E1120" s="3"/>
      <c r="F1120" s="62"/>
    </row>
    <row r="1121" spans="5:6" ht="16.5" x14ac:dyDescent="0.3">
      <c r="E1121" s="3"/>
      <c r="F1121" s="62"/>
    </row>
    <row r="1122" spans="5:6" ht="16.5" x14ac:dyDescent="0.3">
      <c r="E1122" s="3"/>
      <c r="F1122" s="62"/>
    </row>
    <row r="1123" spans="5:6" ht="16.5" x14ac:dyDescent="0.3">
      <c r="E1123" s="3"/>
      <c r="F1123" s="62"/>
    </row>
    <row r="1124" spans="5:6" ht="16.5" x14ac:dyDescent="0.3">
      <c r="E1124" s="3"/>
      <c r="F1124" s="62"/>
    </row>
    <row r="1125" spans="5:6" ht="16.5" x14ac:dyDescent="0.3">
      <c r="E1125" s="3"/>
      <c r="F1125" s="62"/>
    </row>
    <row r="1126" spans="5:6" ht="16.5" x14ac:dyDescent="0.3">
      <c r="E1126" s="3"/>
      <c r="F1126" s="62"/>
    </row>
    <row r="1127" spans="5:6" ht="16.5" x14ac:dyDescent="0.3">
      <c r="E1127" s="3"/>
      <c r="F1127" s="62"/>
    </row>
    <row r="1128" spans="5:6" ht="16.5" x14ac:dyDescent="0.3">
      <c r="E1128" s="3"/>
      <c r="F1128" s="62"/>
    </row>
    <row r="1129" spans="5:6" ht="16.5" x14ac:dyDescent="0.3">
      <c r="E1129" s="3"/>
      <c r="F1129" s="62"/>
    </row>
    <row r="1130" spans="5:6" ht="16.5" x14ac:dyDescent="0.3">
      <c r="E1130" s="3"/>
      <c r="F1130" s="62"/>
    </row>
    <row r="1131" spans="5:6" ht="16.5" x14ac:dyDescent="0.3">
      <c r="E1131" s="3"/>
      <c r="F1131" s="62"/>
    </row>
    <row r="1132" spans="5:6" ht="16.5" x14ac:dyDescent="0.3">
      <c r="E1132" s="3"/>
      <c r="F1132" s="62"/>
    </row>
    <row r="1133" spans="5:6" ht="16.5" x14ac:dyDescent="0.3">
      <c r="E1133" s="3"/>
      <c r="F1133" s="62"/>
    </row>
    <row r="1134" spans="5:6" ht="16.5" x14ac:dyDescent="0.3">
      <c r="E1134" s="3"/>
      <c r="F1134" s="62"/>
    </row>
    <row r="1135" spans="5:6" ht="16.5" x14ac:dyDescent="0.3">
      <c r="E1135" s="3"/>
      <c r="F1135" s="62"/>
    </row>
    <row r="1136" spans="5:6" ht="16.5" x14ac:dyDescent="0.3">
      <c r="E1136" s="3"/>
      <c r="F1136" s="62"/>
    </row>
    <row r="1137" spans="5:6" ht="16.5" x14ac:dyDescent="0.3">
      <c r="E1137" s="3"/>
      <c r="F1137" s="62"/>
    </row>
    <row r="1138" spans="5:6" ht="16.5" x14ac:dyDescent="0.3">
      <c r="E1138" s="3"/>
      <c r="F1138" s="62"/>
    </row>
    <row r="1139" spans="5:6" ht="16.5" x14ac:dyDescent="0.3">
      <c r="E1139" s="3"/>
      <c r="F1139" s="62"/>
    </row>
    <row r="1140" spans="5:6" ht="16.5" x14ac:dyDescent="0.3">
      <c r="E1140" s="3"/>
      <c r="F1140" s="62"/>
    </row>
    <row r="1141" spans="5:6" ht="16.5" x14ac:dyDescent="0.3">
      <c r="E1141" s="3"/>
      <c r="F1141" s="62"/>
    </row>
    <row r="1142" spans="5:6" ht="16.5" x14ac:dyDescent="0.3">
      <c r="E1142" s="3"/>
      <c r="F1142" s="62"/>
    </row>
    <row r="1143" spans="5:6" ht="16.5" x14ac:dyDescent="0.3">
      <c r="E1143" s="3"/>
      <c r="F1143" s="62"/>
    </row>
    <row r="1144" spans="5:6" ht="16.5" x14ac:dyDescent="0.3">
      <c r="E1144" s="3"/>
      <c r="F1144" s="62"/>
    </row>
    <row r="1145" spans="5:6" ht="16.5" x14ac:dyDescent="0.3">
      <c r="E1145" s="3"/>
      <c r="F1145" s="62"/>
    </row>
    <row r="1146" spans="5:6" ht="16.5" x14ac:dyDescent="0.3">
      <c r="E1146" s="3"/>
      <c r="F1146" s="62"/>
    </row>
    <row r="1147" spans="5:6" ht="16.5" x14ac:dyDescent="0.3">
      <c r="E1147" s="3"/>
      <c r="F1147" s="62"/>
    </row>
    <row r="1148" spans="5:6" ht="16.5" x14ac:dyDescent="0.3">
      <c r="E1148" s="3"/>
      <c r="F1148" s="62"/>
    </row>
    <row r="1149" spans="5:6" ht="16.5" x14ac:dyDescent="0.3">
      <c r="E1149" s="3"/>
      <c r="F1149" s="62"/>
    </row>
    <row r="1150" spans="5:6" ht="16.5" x14ac:dyDescent="0.3">
      <c r="E1150" s="3"/>
      <c r="F1150" s="62"/>
    </row>
    <row r="1151" spans="5:6" ht="16.5" x14ac:dyDescent="0.3">
      <c r="E1151" s="3"/>
      <c r="F1151" s="62"/>
    </row>
    <row r="1152" spans="5:6" ht="16.5" x14ac:dyDescent="0.3">
      <c r="E1152" s="3"/>
      <c r="F1152" s="62"/>
    </row>
    <row r="1153" spans="5:6" ht="16.5" x14ac:dyDescent="0.3">
      <c r="E1153" s="3"/>
      <c r="F1153" s="62"/>
    </row>
    <row r="1154" spans="5:6" ht="16.5" x14ac:dyDescent="0.3">
      <c r="E1154" s="3"/>
      <c r="F1154" s="62"/>
    </row>
    <row r="1155" spans="5:6" ht="16.5" x14ac:dyDescent="0.3">
      <c r="E1155" s="3"/>
      <c r="F1155" s="62"/>
    </row>
    <row r="1156" spans="5:6" ht="16.5" x14ac:dyDescent="0.3">
      <c r="E1156" s="3"/>
      <c r="F1156" s="62"/>
    </row>
    <row r="1157" spans="5:6" ht="16.5" x14ac:dyDescent="0.3">
      <c r="E1157" s="3"/>
      <c r="F1157" s="62"/>
    </row>
    <row r="1158" spans="5:6" ht="16.5" x14ac:dyDescent="0.3">
      <c r="E1158" s="3"/>
      <c r="F1158" s="62"/>
    </row>
  </sheetData>
  <mergeCells count="24">
    <mergeCell ref="N56:P56"/>
    <mergeCell ref="A1:B1"/>
    <mergeCell ref="H1:K1"/>
    <mergeCell ref="C1:G1"/>
    <mergeCell ref="P16:Q16"/>
    <mergeCell ref="N16:O16"/>
    <mergeCell ref="N2:O2"/>
    <mergeCell ref="P2:Q2"/>
    <mergeCell ref="R2:S2"/>
    <mergeCell ref="T2:U2"/>
    <mergeCell ref="N22:O22"/>
    <mergeCell ref="P22:Q22"/>
    <mergeCell ref="R22:S22"/>
    <mergeCell ref="T22:U22"/>
    <mergeCell ref="V22:V23"/>
    <mergeCell ref="N32:O32"/>
    <mergeCell ref="P32:Q32"/>
    <mergeCell ref="N27:O27"/>
    <mergeCell ref="P27:Q27"/>
    <mergeCell ref="V16:V17"/>
    <mergeCell ref="T16:U16"/>
    <mergeCell ref="R16:S16"/>
    <mergeCell ref="Y3:Z3"/>
    <mergeCell ref="AB3:AC3"/>
  </mergeCells>
  <dataValidations count="9">
    <dataValidation type="list" allowBlank="1" showInputMessage="1" showErrorMessage="1" sqref="F982:F1158 E235:E1158 E21:E78 E83:E120 E199:E218 E220:E233 E3:E19 E81 E122:E197">
      <formula1>INDIRECT(D3)</formula1>
    </dataValidation>
    <dataValidation type="list" allowBlank="1" showInputMessage="1" showErrorMessage="1" sqref="F235:F981 F199:F218 F220:F233 F137:F197 F3:F134">
      <formula1>Intensidad</formula1>
    </dataValidation>
    <dataValidation type="list" allowBlank="1" showInputMessage="1" showErrorMessage="1" sqref="D863:D1031">
      <formula1>$S$58:$S$70</formula1>
    </dataValidation>
    <dataValidation type="list" allowBlank="1" showInputMessage="1" showErrorMessage="1" sqref="D3 D424:D862">
      <formula1>$N$57:$N$64</formula1>
    </dataValidation>
    <dataValidation type="list" allowBlank="1" showInputMessage="1" showErrorMessage="1" sqref="D4:D121 D123:D134 D136 D146:D163 D138:D144 D166:D173 D175 D182 D179:D180 D184:D185 D187:D423 AA23">
      <formula1>Usuario</formula1>
    </dataValidation>
    <dataValidation type="list" allowBlank="1" showInputMessage="1" showErrorMessage="1" sqref="D122 D137 D145">
      <formula1>$N$58:$N$65</formula1>
    </dataValidation>
    <dataValidation type="list" allowBlank="1" showInputMessage="1" showErrorMessage="1" sqref="D135 D164:D165 D174 D176:D178 D181 D183">
      <formula1>$O$44:$O$54</formula1>
    </dataValidation>
    <dataValidation type="list" allowBlank="1" showInputMessage="1" showErrorMessage="1" sqref="F135:F136">
      <formula1>$Q$44:$Q$45</formula1>
    </dataValidation>
    <dataValidation type="list" allowBlank="1" showInputMessage="1" showErrorMessage="1" sqref="D186">
      <formula1>$N$59:$N$66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workbookViewId="0">
      <selection activeCell="Z3" sqref="Z3:AF3"/>
    </sheetView>
  </sheetViews>
  <sheetFormatPr baseColWidth="10" defaultRowHeight="15" x14ac:dyDescent="0.25"/>
  <cols>
    <col min="1" max="1" width="3" customWidth="1"/>
    <col min="2" max="2" width="26.42578125" customWidth="1"/>
    <col min="3" max="3" width="4.7109375" customWidth="1"/>
    <col min="4" max="4" width="4.85546875" customWidth="1"/>
    <col min="5" max="5" width="4.5703125" customWidth="1"/>
    <col min="6" max="7" width="5" customWidth="1"/>
    <col min="8" max="8" width="4.140625" customWidth="1"/>
    <col min="9" max="9" width="4.42578125" customWidth="1"/>
    <col min="10" max="10" width="4.5703125" customWidth="1"/>
    <col min="11" max="11" width="5" customWidth="1"/>
    <col min="12" max="13" width="5.140625" customWidth="1"/>
    <col min="14" max="14" width="4.85546875" customWidth="1"/>
    <col min="15" max="15" width="5" style="112" customWidth="1"/>
    <col min="16" max="16" width="5" customWidth="1"/>
    <col min="17" max="17" width="4.85546875" customWidth="1"/>
    <col min="18" max="18" width="6" customWidth="1"/>
    <col min="19" max="19" width="5.5703125" customWidth="1"/>
    <col min="20" max="20" width="5.28515625" customWidth="1"/>
    <col min="21" max="21" width="5.140625" customWidth="1"/>
    <col min="22" max="22" width="5" customWidth="1"/>
    <col min="23" max="23" width="4.5703125" customWidth="1"/>
    <col min="24" max="24" width="4.85546875" customWidth="1"/>
    <col min="25" max="25" width="5.140625" customWidth="1"/>
    <col min="26" max="27" width="5.28515625" customWidth="1"/>
    <col min="28" max="28" width="5" customWidth="1"/>
    <col min="29" max="29" width="5.140625" customWidth="1"/>
    <col min="30" max="30" width="4.5703125" customWidth="1"/>
    <col min="31" max="32" width="5" customWidth="1"/>
  </cols>
  <sheetData>
    <row r="3" spans="2:32" ht="55.5" customHeight="1" x14ac:dyDescent="0.25">
      <c r="B3" s="178"/>
      <c r="C3" s="178"/>
      <c r="D3" s="182" t="s">
        <v>54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4"/>
      <c r="Z3" s="180" t="s">
        <v>154</v>
      </c>
      <c r="AA3" s="180"/>
      <c r="AB3" s="180"/>
      <c r="AC3" s="180"/>
      <c r="AD3" s="180"/>
      <c r="AE3" s="180"/>
      <c r="AF3" s="180"/>
    </row>
    <row r="4" spans="2:32" ht="16.5" x14ac:dyDescent="0.25">
      <c r="B4" s="10" t="s">
        <v>41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117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8">
        <v>28</v>
      </c>
      <c r="AE4" s="8">
        <v>29</v>
      </c>
      <c r="AF4" s="8">
        <v>30</v>
      </c>
    </row>
    <row r="5" spans="2:32" ht="16.5" x14ac:dyDescent="0.25">
      <c r="B5" s="10" t="s">
        <v>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1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8"/>
      <c r="AE5" s="8"/>
      <c r="AF5" s="8"/>
    </row>
    <row r="6" spans="2:32" ht="16.5" x14ac:dyDescent="0.3">
      <c r="B6" s="11" t="s">
        <v>25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</row>
    <row r="7" spans="2:32" ht="16.5" x14ac:dyDescent="0.3">
      <c r="B7" s="11" t="s">
        <v>26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</row>
    <row r="8" spans="2:32" ht="16.5" x14ac:dyDescent="0.3">
      <c r="B8" s="11" t="s">
        <v>27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</row>
    <row r="9" spans="2:32" ht="16.5" x14ac:dyDescent="0.3">
      <c r="B9" s="11" t="s">
        <v>28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</row>
    <row r="10" spans="2:32" ht="16.5" x14ac:dyDescent="0.3">
      <c r="B10" s="11" t="s">
        <v>36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</row>
    <row r="11" spans="2:32" ht="16.5" x14ac:dyDescent="0.3">
      <c r="B11" s="11" t="s">
        <v>37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</row>
    <row r="12" spans="2:32" ht="16.5" x14ac:dyDescent="0.3">
      <c r="B12" s="11" t="s">
        <v>38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</row>
    <row r="13" spans="2:32" ht="16.5" x14ac:dyDescent="0.3">
      <c r="B13" s="11" t="s">
        <v>29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</row>
    <row r="14" spans="2:32" ht="16.5" x14ac:dyDescent="0.3">
      <c r="B14" s="11" t="s">
        <v>30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</row>
    <row r="15" spans="2:32" ht="16.5" x14ac:dyDescent="0.3">
      <c r="B15" s="11" t="s">
        <v>31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</row>
    <row r="16" spans="2:32" ht="16.5" x14ac:dyDescent="0.25">
      <c r="B16" s="13" t="s">
        <v>57</v>
      </c>
      <c r="C16" s="108">
        <f>SUM(C5:C15)</f>
        <v>0</v>
      </c>
      <c r="D16" s="12">
        <f t="shared" ref="D16:J16" si="0">SUM(D6:D15)</f>
        <v>0</v>
      </c>
      <c r="E16" s="12">
        <f t="shared" si="0"/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ref="K16:U16" si="1">SUM(K6:K15)</f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ref="V16:AF16" si="2">SUM(V6:V15)</f>
        <v>0</v>
      </c>
      <c r="W16" s="12">
        <f t="shared" si="2"/>
        <v>0</v>
      </c>
      <c r="X16" s="12">
        <f t="shared" si="2"/>
        <v>0</v>
      </c>
      <c r="Y16" s="12">
        <f t="shared" si="2"/>
        <v>0</v>
      </c>
      <c r="Z16" s="12">
        <f t="shared" si="2"/>
        <v>0</v>
      </c>
      <c r="AA16" s="12">
        <f t="shared" si="2"/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</row>
    <row r="17" spans="2:32" ht="16.5" x14ac:dyDescent="0.25"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16.5" x14ac:dyDescent="0.3">
      <c r="B18" s="11" t="s">
        <v>40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</row>
    <row r="19" spans="2:32" ht="16.5" x14ac:dyDescent="0.3">
      <c r="B19" s="11" t="s">
        <v>40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</row>
    <row r="20" spans="2:32" ht="16.5" x14ac:dyDescent="0.3">
      <c r="B20" s="11" t="s">
        <v>40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</row>
    <row r="21" spans="2:32" ht="16.5" x14ac:dyDescent="0.25">
      <c r="B21" s="13" t="s">
        <v>57</v>
      </c>
      <c r="C21" s="12">
        <f>SUM(C18:C20)</f>
        <v>0</v>
      </c>
      <c r="D21" s="12">
        <f>SUM(D18:D20)</f>
        <v>0</v>
      </c>
      <c r="E21" s="12">
        <f>SUM(E18:E20)</f>
        <v>0</v>
      </c>
      <c r="F21" s="12">
        <f>SUM(F18:F20)</f>
        <v>0</v>
      </c>
      <c r="G21" s="12">
        <f>SUM(G17:G20)</f>
        <v>0</v>
      </c>
      <c r="H21" s="12">
        <f>SUM(H18:H20)</f>
        <v>0</v>
      </c>
      <c r="I21" s="12">
        <f t="shared" ref="I21:N21" si="3">SUM(I18:I20)</f>
        <v>0</v>
      </c>
      <c r="J21" s="12">
        <f t="shared" si="3"/>
        <v>0</v>
      </c>
      <c r="K21" s="12">
        <f t="shared" si="3"/>
        <v>0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2">
        <v>0</v>
      </c>
      <c r="P21" s="12">
        <v>0</v>
      </c>
      <c r="Q21" s="12">
        <f>SUM(Q18:Q20)</f>
        <v>0</v>
      </c>
      <c r="R21" s="12">
        <f>SUM(R18:R20)</f>
        <v>0</v>
      </c>
      <c r="S21" s="12">
        <f>SUM(S18:S20)</f>
        <v>0</v>
      </c>
      <c r="T21" s="12">
        <f>SUM(T18:T20)</f>
        <v>0</v>
      </c>
      <c r="U21" s="12">
        <f>SUM(U18:U20)</f>
        <v>0</v>
      </c>
      <c r="V21" s="12">
        <v>0</v>
      </c>
      <c r="W21" s="12">
        <v>0</v>
      </c>
      <c r="X21" s="12">
        <f t="shared" ref="X21:AF21" si="4">SUM(X18:X20)</f>
        <v>0</v>
      </c>
      <c r="Y21" s="12">
        <f t="shared" si="4"/>
        <v>0</v>
      </c>
      <c r="Z21" s="12">
        <f t="shared" si="4"/>
        <v>0</v>
      </c>
      <c r="AA21" s="12">
        <f t="shared" si="4"/>
        <v>0</v>
      </c>
      <c r="AB21" s="12">
        <f t="shared" si="4"/>
        <v>0</v>
      </c>
      <c r="AC21" s="12">
        <f t="shared" si="4"/>
        <v>0</v>
      </c>
      <c r="AD21" s="12">
        <f t="shared" si="4"/>
        <v>0</v>
      </c>
      <c r="AE21" s="12">
        <f t="shared" si="4"/>
        <v>0</v>
      </c>
      <c r="AF21" s="12">
        <f t="shared" si="4"/>
        <v>0</v>
      </c>
    </row>
    <row r="22" spans="2:32" ht="16.5" x14ac:dyDescent="0.25">
      <c r="B22" s="10" t="s">
        <v>42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1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16.5" x14ac:dyDescent="0.3">
      <c r="B23" s="11" t="s">
        <v>43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</row>
    <row r="24" spans="2:32" ht="16.5" x14ac:dyDescent="0.3">
      <c r="B24" s="11" t="s">
        <v>43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</row>
    <row r="25" spans="2:32" ht="16.5" x14ac:dyDescent="0.3">
      <c r="B25" s="11" t="s">
        <v>43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</row>
    <row r="26" spans="2:32" ht="16.5" x14ac:dyDescent="0.25">
      <c r="B26" s="13" t="s">
        <v>57</v>
      </c>
      <c r="C26" s="12">
        <f>SUM(C23:C25)</f>
        <v>0</v>
      </c>
      <c r="D26" s="12">
        <f t="shared" ref="D26:J26" si="5">SUM(D23:D25)</f>
        <v>0</v>
      </c>
      <c r="E26" s="12">
        <f>SUM(E23:E25)</f>
        <v>0</v>
      </c>
      <c r="F26" s="12">
        <f t="shared" si="5"/>
        <v>0</v>
      </c>
      <c r="G26" s="12">
        <f t="shared" si="5"/>
        <v>0</v>
      </c>
      <c r="H26" s="12">
        <f t="shared" si="5"/>
        <v>0</v>
      </c>
      <c r="I26" s="12">
        <f>SUM(I23:I25)</f>
        <v>0</v>
      </c>
      <c r="J26" s="12">
        <f t="shared" si="5"/>
        <v>0</v>
      </c>
      <c r="K26" s="12">
        <f>SUM(K23:K25)</f>
        <v>0</v>
      </c>
      <c r="L26" s="12">
        <f>SUM(L23:L25)</f>
        <v>0</v>
      </c>
      <c r="M26" s="12">
        <f t="shared" ref="M26:AB26" si="6">SUM(M23:M25)</f>
        <v>0</v>
      </c>
      <c r="N26" s="12">
        <f t="shared" si="6"/>
        <v>0</v>
      </c>
      <c r="O26" s="12">
        <f t="shared" si="6"/>
        <v>0</v>
      </c>
      <c r="P26" s="12">
        <f t="shared" si="6"/>
        <v>0</v>
      </c>
      <c r="Q26" s="12">
        <f t="shared" si="6"/>
        <v>0</v>
      </c>
      <c r="R26" s="12">
        <f t="shared" si="6"/>
        <v>0</v>
      </c>
      <c r="S26" s="12">
        <f t="shared" si="6"/>
        <v>0</v>
      </c>
      <c r="T26" s="12">
        <f t="shared" si="6"/>
        <v>0</v>
      </c>
      <c r="U26" s="12">
        <f t="shared" si="6"/>
        <v>0</v>
      </c>
      <c r="V26" s="12">
        <f t="shared" si="6"/>
        <v>0</v>
      </c>
      <c r="W26" s="12">
        <f>SUM(W23:W25)</f>
        <v>0</v>
      </c>
      <c r="X26" s="12">
        <f t="shared" si="6"/>
        <v>0</v>
      </c>
      <c r="Y26" s="12">
        <f t="shared" si="6"/>
        <v>0</v>
      </c>
      <c r="Z26" s="12">
        <f>SUM(Z23:Z25)</f>
        <v>0</v>
      </c>
      <c r="AA26" s="12">
        <f t="shared" si="6"/>
        <v>0</v>
      </c>
      <c r="AB26" s="12">
        <f t="shared" si="6"/>
        <v>0</v>
      </c>
      <c r="AC26" s="12">
        <f>SUM(AC23:AC25)</f>
        <v>0</v>
      </c>
      <c r="AD26" s="12">
        <f>SUM(AD23:AD25)</f>
        <v>0</v>
      </c>
      <c r="AE26" s="12">
        <f>SUM(AE23:AE25)</f>
        <v>0</v>
      </c>
      <c r="AF26" s="12">
        <f>SUM(AF23:AF25)</f>
        <v>0</v>
      </c>
    </row>
    <row r="27" spans="2:32" ht="16.5" x14ac:dyDescent="0.25">
      <c r="B27" s="10" t="s">
        <v>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1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6.5" x14ac:dyDescent="0.3">
      <c r="B28" s="11" t="s">
        <v>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</row>
    <row r="29" spans="2:32" ht="16.5" x14ac:dyDescent="0.3">
      <c r="B29" s="11" t="s">
        <v>44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</row>
    <row r="30" spans="2:32" ht="16.5" x14ac:dyDescent="0.3">
      <c r="B30" s="11" t="s">
        <v>46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</row>
    <row r="31" spans="2:32" ht="16.5" x14ac:dyDescent="0.3">
      <c r="B31" s="11" t="s">
        <v>47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</row>
    <row r="32" spans="2:32" ht="16.5" x14ac:dyDescent="0.3">
      <c r="B32" s="11" t="s">
        <v>48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</row>
    <row r="33" spans="2:32" ht="16.5" x14ac:dyDescent="0.3">
      <c r="B33" s="11" t="s">
        <v>49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</row>
    <row r="34" spans="2:32" ht="16.5" x14ac:dyDescent="0.3">
      <c r="B34" s="11" t="s">
        <v>55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</row>
    <row r="35" spans="2:32" ht="16.5" x14ac:dyDescent="0.25">
      <c r="B35" s="13" t="s">
        <v>57</v>
      </c>
      <c r="C35" s="12">
        <f>SUM(C28:C34)</f>
        <v>0</v>
      </c>
      <c r="D35" s="12">
        <f t="shared" ref="D35:J35" si="7">SUM(D28:D34)</f>
        <v>0</v>
      </c>
      <c r="E35" s="12">
        <f t="shared" si="7"/>
        <v>0</v>
      </c>
      <c r="F35" s="12">
        <f t="shared" si="7"/>
        <v>0</v>
      </c>
      <c r="G35" s="12">
        <f t="shared" si="7"/>
        <v>0</v>
      </c>
      <c r="H35" s="12">
        <f t="shared" si="7"/>
        <v>0</v>
      </c>
      <c r="I35" s="12">
        <f>SUM(I28:I34)</f>
        <v>0</v>
      </c>
      <c r="J35" s="12">
        <f t="shared" si="7"/>
        <v>0</v>
      </c>
      <c r="K35" s="12">
        <f>SUM(K28:K34)</f>
        <v>0</v>
      </c>
      <c r="L35" s="12">
        <f>SUM(L28:L34)</f>
        <v>0</v>
      </c>
      <c r="M35" s="12">
        <f t="shared" ref="M35:AC35" si="8">SUM(M28:M34)</f>
        <v>0</v>
      </c>
      <c r="N35" s="12">
        <f t="shared" si="8"/>
        <v>0</v>
      </c>
      <c r="O35" s="12">
        <f t="shared" si="8"/>
        <v>0</v>
      </c>
      <c r="P35" s="12">
        <f t="shared" si="8"/>
        <v>0</v>
      </c>
      <c r="Q35" s="12">
        <f t="shared" si="8"/>
        <v>0</v>
      </c>
      <c r="R35" s="12">
        <f t="shared" si="8"/>
        <v>0</v>
      </c>
      <c r="S35" s="12">
        <f t="shared" si="8"/>
        <v>0</v>
      </c>
      <c r="T35" s="12">
        <f t="shared" si="8"/>
        <v>0</v>
      </c>
      <c r="U35" s="12">
        <f t="shared" si="8"/>
        <v>0</v>
      </c>
      <c r="V35" s="12">
        <f t="shared" si="8"/>
        <v>0</v>
      </c>
      <c r="W35" s="12">
        <f t="shared" si="8"/>
        <v>0</v>
      </c>
      <c r="X35" s="12">
        <f t="shared" si="8"/>
        <v>0</v>
      </c>
      <c r="Y35" s="12">
        <f t="shared" si="8"/>
        <v>0</v>
      </c>
      <c r="Z35" s="12">
        <f t="shared" si="8"/>
        <v>0</v>
      </c>
      <c r="AA35" s="12">
        <f t="shared" si="8"/>
        <v>0</v>
      </c>
      <c r="AB35" s="12">
        <f t="shared" si="8"/>
        <v>0</v>
      </c>
      <c r="AC35" s="12">
        <f t="shared" si="8"/>
        <v>0</v>
      </c>
      <c r="AD35" s="12">
        <f>SUM(AD28:AD34)</f>
        <v>0</v>
      </c>
      <c r="AE35" s="12">
        <f>SUM(AE28:AE34)</f>
        <v>0</v>
      </c>
      <c r="AF35" s="12">
        <f>SUM(AF28:AF34)</f>
        <v>0</v>
      </c>
    </row>
    <row r="36" spans="2:32" ht="16.5" x14ac:dyDescent="0.25">
      <c r="B36" s="10" t="s">
        <v>10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1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6.5" x14ac:dyDescent="0.3">
      <c r="B37" s="1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</row>
    <row r="38" spans="2:32" ht="16.5" x14ac:dyDescent="0.3">
      <c r="B38" s="11" t="s">
        <v>52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</row>
    <row r="39" spans="2:32" ht="16.5" x14ac:dyDescent="0.3">
      <c r="B39" s="11" t="s">
        <v>53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</row>
    <row r="40" spans="2:32" ht="16.5" x14ac:dyDescent="0.25">
      <c r="B40" s="13" t="s">
        <v>57</v>
      </c>
      <c r="C40" s="12">
        <f>SUM(C37:C39)</f>
        <v>0</v>
      </c>
      <c r="D40" s="12">
        <f t="shared" ref="D40:H40" si="9">SUM(D37:D39)</f>
        <v>0</v>
      </c>
      <c r="E40" s="12">
        <f t="shared" si="9"/>
        <v>0</v>
      </c>
      <c r="F40" s="12">
        <f t="shared" si="9"/>
        <v>0</v>
      </c>
      <c r="G40" s="12">
        <f t="shared" si="9"/>
        <v>0</v>
      </c>
      <c r="H40" s="12">
        <f t="shared" si="9"/>
        <v>0</v>
      </c>
      <c r="I40" s="12">
        <f>SUM(I37:I39)</f>
        <v>0</v>
      </c>
      <c r="J40" s="12">
        <f>SUM(J37:J39)</f>
        <v>0</v>
      </c>
      <c r="K40" s="12">
        <f>SUM(K37:K39)</f>
        <v>0</v>
      </c>
      <c r="L40" s="12">
        <f>SUM(L37:L39)</f>
        <v>0</v>
      </c>
      <c r="M40" s="12">
        <f t="shared" ref="M40:AC40" si="10">SUM(M37:M39)</f>
        <v>0</v>
      </c>
      <c r="N40" s="12">
        <f t="shared" si="10"/>
        <v>0</v>
      </c>
      <c r="O40" s="12">
        <f t="shared" si="10"/>
        <v>0</v>
      </c>
      <c r="P40" s="12">
        <f t="shared" si="10"/>
        <v>0</v>
      </c>
      <c r="Q40" s="12">
        <f t="shared" si="10"/>
        <v>0</v>
      </c>
      <c r="R40" s="12">
        <f t="shared" si="10"/>
        <v>0</v>
      </c>
      <c r="S40" s="12">
        <f t="shared" si="10"/>
        <v>0</v>
      </c>
      <c r="T40" s="12">
        <f t="shared" si="10"/>
        <v>0</v>
      </c>
      <c r="U40" s="12">
        <f>SUM(U37:U39)</f>
        <v>0</v>
      </c>
      <c r="V40" s="12">
        <f t="shared" si="10"/>
        <v>0</v>
      </c>
      <c r="W40" s="12">
        <f t="shared" si="10"/>
        <v>0</v>
      </c>
      <c r="X40" s="12">
        <f t="shared" si="10"/>
        <v>0</v>
      </c>
      <c r="Y40" s="12">
        <f t="shared" si="10"/>
        <v>0</v>
      </c>
      <c r="Z40" s="12">
        <f t="shared" si="10"/>
        <v>0</v>
      </c>
      <c r="AA40" s="12">
        <f t="shared" si="10"/>
        <v>0</v>
      </c>
      <c r="AB40" s="12">
        <f t="shared" si="10"/>
        <v>0</v>
      </c>
      <c r="AC40" s="12">
        <f t="shared" si="10"/>
        <v>0</v>
      </c>
      <c r="AD40" s="12">
        <f>SUM(AD37:AD39)</f>
        <v>0</v>
      </c>
      <c r="AE40" s="12">
        <f>SUM(AE37:AE39)</f>
        <v>0</v>
      </c>
      <c r="AF40" s="12">
        <f>SUM(AF37:AF39)</f>
        <v>0</v>
      </c>
    </row>
    <row r="41" spans="2:32" ht="16.5" x14ac:dyDescent="0.25">
      <c r="B41" s="10" t="s">
        <v>50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1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ht="16.5" x14ac:dyDescent="0.3">
      <c r="B42" s="11" t="s">
        <v>116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</row>
    <row r="43" spans="2:32" ht="16.5" x14ac:dyDescent="0.3">
      <c r="B43" s="11" t="s">
        <v>115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</row>
    <row r="44" spans="2:32" ht="16.5" x14ac:dyDescent="0.3">
      <c r="B44" s="11" t="s">
        <v>33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</row>
    <row r="45" spans="2:32" ht="16.5" x14ac:dyDescent="0.3">
      <c r="B45" s="11" t="s">
        <v>114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</row>
    <row r="46" spans="2:32" ht="16.5" x14ac:dyDescent="0.3">
      <c r="B46" s="11" t="s">
        <v>34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</row>
    <row r="47" spans="2:32" ht="16.5" x14ac:dyDescent="0.25">
      <c r="B47" s="13" t="s">
        <v>57</v>
      </c>
      <c r="C47" s="12">
        <f>SUM(C42:C46)</f>
        <v>0</v>
      </c>
      <c r="D47" s="12">
        <f t="shared" ref="D47:AE47" si="11">SUM(D42:D46)</f>
        <v>0</v>
      </c>
      <c r="E47" s="12">
        <f t="shared" si="11"/>
        <v>0</v>
      </c>
      <c r="F47" s="12">
        <f t="shared" si="11"/>
        <v>0</v>
      </c>
      <c r="G47" s="12">
        <f>SUM(G42:G46)</f>
        <v>0</v>
      </c>
      <c r="H47" s="12">
        <f t="shared" si="11"/>
        <v>0</v>
      </c>
      <c r="I47" s="12">
        <f t="shared" si="11"/>
        <v>0</v>
      </c>
      <c r="J47" s="12">
        <f t="shared" si="11"/>
        <v>0</v>
      </c>
      <c r="K47" s="12">
        <f t="shared" si="11"/>
        <v>0</v>
      </c>
      <c r="L47" s="12">
        <f t="shared" si="11"/>
        <v>0</v>
      </c>
      <c r="M47" s="12">
        <f t="shared" si="11"/>
        <v>0</v>
      </c>
      <c r="N47" s="12">
        <f t="shared" si="11"/>
        <v>0</v>
      </c>
      <c r="O47" s="12">
        <f t="shared" si="11"/>
        <v>0</v>
      </c>
      <c r="P47" s="12">
        <f t="shared" si="11"/>
        <v>0</v>
      </c>
      <c r="Q47" s="12">
        <f t="shared" si="11"/>
        <v>0</v>
      </c>
      <c r="R47" s="12">
        <f t="shared" si="11"/>
        <v>0</v>
      </c>
      <c r="S47" s="12">
        <f t="shared" si="11"/>
        <v>0</v>
      </c>
      <c r="T47" s="12">
        <f t="shared" si="11"/>
        <v>0</v>
      </c>
      <c r="U47" s="12">
        <f t="shared" si="11"/>
        <v>0</v>
      </c>
      <c r="V47" s="12">
        <f t="shared" si="11"/>
        <v>0</v>
      </c>
      <c r="W47" s="12">
        <f t="shared" si="11"/>
        <v>0</v>
      </c>
      <c r="X47" s="12">
        <f t="shared" si="11"/>
        <v>0</v>
      </c>
      <c r="Y47" s="12">
        <f t="shared" si="11"/>
        <v>0</v>
      </c>
      <c r="Z47" s="12">
        <f t="shared" si="11"/>
        <v>0</v>
      </c>
      <c r="AA47" s="12">
        <f t="shared" si="11"/>
        <v>0</v>
      </c>
      <c r="AB47" s="12">
        <f t="shared" si="11"/>
        <v>0</v>
      </c>
      <c r="AC47" s="12">
        <f t="shared" si="11"/>
        <v>0</v>
      </c>
      <c r="AD47" s="12">
        <f t="shared" si="11"/>
        <v>0</v>
      </c>
      <c r="AE47" s="12">
        <f t="shared" si="11"/>
        <v>0</v>
      </c>
      <c r="AF47" s="12">
        <f>SUM(AF42:AF46)</f>
        <v>0</v>
      </c>
    </row>
  </sheetData>
  <mergeCells count="3">
    <mergeCell ref="B3:C3"/>
    <mergeCell ref="D3:Y3"/>
    <mergeCell ref="Z3:AF3"/>
  </mergeCells>
  <pageMargins left="0.7" right="0.7" top="0.75" bottom="0.75" header="0.3" footer="0.3"/>
  <ignoredErrors>
    <ignoredError sqref="G21" formula="1"/>
    <ignoredError sqref="C1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17"/>
  <sheetViews>
    <sheetView zoomScaleNormal="100" workbookViewId="0">
      <selection activeCell="G9" sqref="G9"/>
    </sheetView>
  </sheetViews>
  <sheetFormatPr baseColWidth="10" defaultRowHeight="15" x14ac:dyDescent="0.25"/>
  <cols>
    <col min="1" max="1" width="12.7109375" bestFit="1" customWidth="1"/>
    <col min="2" max="2" width="49.7109375" customWidth="1"/>
    <col min="3" max="3" width="19.85546875" customWidth="1"/>
    <col min="4" max="4" width="23.7109375" customWidth="1"/>
    <col min="5" max="5" width="15.140625" customWidth="1"/>
    <col min="6" max="6" width="18.28515625" customWidth="1"/>
    <col min="7" max="7" width="18" customWidth="1"/>
    <col min="10" max="10" width="13.28515625" customWidth="1"/>
    <col min="13" max="13" width="28.42578125" customWidth="1"/>
    <col min="14" max="14" width="11.42578125" customWidth="1"/>
    <col min="17" max="17" width="13.140625" customWidth="1"/>
    <col min="21" max="21" width="15.7109375" customWidth="1"/>
    <col min="22" max="22" width="16.28515625" customWidth="1"/>
  </cols>
  <sheetData>
    <row r="1" spans="1:25" ht="69.75" customHeight="1" x14ac:dyDescent="0.25">
      <c r="A1" s="178"/>
      <c r="B1" s="178"/>
      <c r="C1" s="181" t="s">
        <v>23</v>
      </c>
      <c r="D1" s="181"/>
      <c r="E1" s="181"/>
      <c r="F1" s="181"/>
      <c r="G1" s="181"/>
      <c r="H1" s="179" t="s">
        <v>155</v>
      </c>
      <c r="I1" s="180"/>
      <c r="J1" s="180"/>
      <c r="K1" s="180"/>
    </row>
    <row r="2" spans="1:25" ht="56.25" customHeight="1" thickBot="1" x14ac:dyDescent="0.3">
      <c r="A2" s="8" t="s">
        <v>0</v>
      </c>
      <c r="B2" s="31" t="s">
        <v>1</v>
      </c>
      <c r="C2" s="31" t="s">
        <v>4</v>
      </c>
      <c r="D2" s="31" t="s">
        <v>2</v>
      </c>
      <c r="E2" s="31" t="s">
        <v>35</v>
      </c>
      <c r="F2" s="54" t="s">
        <v>104</v>
      </c>
      <c r="G2" s="31" t="s">
        <v>3</v>
      </c>
      <c r="H2" s="31" t="s">
        <v>5</v>
      </c>
      <c r="I2" s="31" t="s">
        <v>6</v>
      </c>
      <c r="J2" s="31" t="s">
        <v>7</v>
      </c>
      <c r="K2" s="9" t="s">
        <v>24</v>
      </c>
      <c r="M2" s="32" t="s">
        <v>8</v>
      </c>
      <c r="N2" s="187" t="s">
        <v>20</v>
      </c>
      <c r="O2" s="188"/>
      <c r="P2" s="187" t="s">
        <v>21</v>
      </c>
      <c r="Q2" s="188"/>
      <c r="R2" s="36" t="s">
        <v>61</v>
      </c>
    </row>
    <row r="3" spans="1:25" ht="16.5" customHeight="1" thickBot="1" x14ac:dyDescent="0.35">
      <c r="A3" s="7"/>
      <c r="B3" s="3"/>
      <c r="C3" s="5"/>
      <c r="D3" s="3"/>
      <c r="E3" s="3"/>
      <c r="F3" s="3"/>
      <c r="G3" s="3"/>
      <c r="H3" s="3"/>
      <c r="I3" s="3"/>
      <c r="J3" s="4"/>
      <c r="K3" s="5"/>
      <c r="M3" s="16" t="s">
        <v>60</v>
      </c>
      <c r="N3" s="14">
        <v>45000</v>
      </c>
      <c r="O3" s="19" t="s">
        <v>59</v>
      </c>
      <c r="P3" s="14">
        <v>46200</v>
      </c>
      <c r="Q3" s="19" t="s">
        <v>59</v>
      </c>
      <c r="R3" s="36"/>
      <c r="U3" s="185" t="s">
        <v>77</v>
      </c>
      <c r="V3" s="186"/>
      <c r="X3" s="185" t="s">
        <v>74</v>
      </c>
      <c r="Y3" s="186"/>
    </row>
    <row r="4" spans="1:25" ht="16.5" x14ac:dyDescent="0.3">
      <c r="A4" s="7"/>
      <c r="B4" s="3"/>
      <c r="C4" s="5"/>
      <c r="D4" s="3"/>
      <c r="E4" s="3"/>
      <c r="F4" s="3"/>
      <c r="G4" s="3"/>
      <c r="H4" s="3"/>
      <c r="I4" s="3"/>
      <c r="J4" s="4"/>
      <c r="K4" s="5"/>
      <c r="M4" s="11" t="s">
        <v>25</v>
      </c>
      <c r="N4" s="14">
        <f>+$N$3*O4</f>
        <v>0</v>
      </c>
      <c r="O4" s="71">
        <f>+COUNTIFS($E$3:$E$498,"Adm. turística",$F$3:$F$498,"curso 15 c")</f>
        <v>0</v>
      </c>
      <c r="P4" s="14">
        <f>+Q4*$P$3</f>
        <v>0</v>
      </c>
      <c r="Q4" s="71">
        <f>+COUNTIFS($E$3:$E$498,"Adm. turística",$F$3:$F$498,"curso 10 c")</f>
        <v>0</v>
      </c>
      <c r="R4" s="44">
        <f>+N4+P4</f>
        <v>0</v>
      </c>
      <c r="U4" s="63" t="s">
        <v>79</v>
      </c>
      <c r="V4" s="64">
        <f>+R14</f>
        <v>0</v>
      </c>
      <c r="X4" s="63" t="s">
        <v>79</v>
      </c>
      <c r="Y4" s="64">
        <f>+V4</f>
        <v>0</v>
      </c>
    </row>
    <row r="5" spans="1:25" ht="16.5" x14ac:dyDescent="0.3">
      <c r="A5" s="7"/>
      <c r="B5" s="3"/>
      <c r="C5" s="5"/>
      <c r="D5" s="3"/>
      <c r="E5" s="3"/>
      <c r="F5" s="3"/>
      <c r="G5" s="3"/>
      <c r="H5" s="3"/>
      <c r="I5" s="3"/>
      <c r="J5" s="4"/>
      <c r="K5" s="5"/>
      <c r="M5" s="11" t="s">
        <v>26</v>
      </c>
      <c r="N5" s="14">
        <f t="shared" ref="N5:N13" si="0">+$N$3*O5</f>
        <v>0</v>
      </c>
      <c r="O5" s="71">
        <f>+COUNTIFS($E$3:$E$498,"arquitectura",$F$3:$F$498,"curso 15 c")</f>
        <v>0</v>
      </c>
      <c r="P5" s="14">
        <f t="shared" ref="P5:P13" si="1">+Q5*$P$3</f>
        <v>0</v>
      </c>
      <c r="Q5" s="71">
        <f>+COUNTIFS($E$3:$E$498,"arquitectura",$F$3:$F$498,"curso 10 c")</f>
        <v>0</v>
      </c>
      <c r="R5" s="44">
        <f t="shared" ref="R5:R13" si="2">+N5+P5</f>
        <v>0</v>
      </c>
      <c r="U5" s="63" t="s">
        <v>71</v>
      </c>
      <c r="V5" s="64">
        <f>+R19</f>
        <v>0</v>
      </c>
      <c r="X5" s="63" t="s">
        <v>71</v>
      </c>
      <c r="Y5" s="64">
        <f>+V5</f>
        <v>0</v>
      </c>
    </row>
    <row r="6" spans="1:25" ht="16.5" x14ac:dyDescent="0.3">
      <c r="A6" s="7"/>
      <c r="B6" s="3"/>
      <c r="C6" s="5"/>
      <c r="D6" s="3"/>
      <c r="E6" s="3"/>
      <c r="F6" s="3"/>
      <c r="G6" s="3"/>
      <c r="H6" s="3"/>
      <c r="I6" s="3"/>
      <c r="J6" s="4"/>
      <c r="K6" s="5"/>
      <c r="M6" s="11" t="s">
        <v>27</v>
      </c>
      <c r="N6" s="14">
        <f t="shared" si="0"/>
        <v>0</v>
      </c>
      <c r="O6" s="71">
        <f>+COUNTIFS($E$3:$E$498,"bacteriología",$F$3:$F$498,"curso 15 c")</f>
        <v>0</v>
      </c>
      <c r="P6" s="14">
        <f t="shared" si="1"/>
        <v>0</v>
      </c>
      <c r="Q6" s="71">
        <f>+COUNTIFS($E$3:$E$498,"bacteriología",$F$3:$F$498,"curso 10 c")</f>
        <v>0</v>
      </c>
      <c r="R6" s="44">
        <f t="shared" si="2"/>
        <v>0</v>
      </c>
      <c r="U6" s="65" t="s">
        <v>78</v>
      </c>
      <c r="V6" s="64">
        <f>+V30+O42+Q42</f>
        <v>0</v>
      </c>
      <c r="X6" s="63" t="s">
        <v>80</v>
      </c>
      <c r="Y6" s="64">
        <f>+(V7*10%)/90%</f>
        <v>0</v>
      </c>
    </row>
    <row r="7" spans="1:25" ht="17.25" thickBot="1" x14ac:dyDescent="0.35">
      <c r="A7" s="7"/>
      <c r="B7" s="3"/>
      <c r="C7" s="5"/>
      <c r="D7" s="3"/>
      <c r="E7" s="3"/>
      <c r="F7" s="3"/>
      <c r="G7" s="3"/>
      <c r="H7" s="3"/>
      <c r="I7" s="3"/>
      <c r="J7" s="4"/>
      <c r="K7" s="5"/>
      <c r="M7" s="11" t="s">
        <v>28</v>
      </c>
      <c r="N7" s="14">
        <f t="shared" si="0"/>
        <v>0</v>
      </c>
      <c r="O7" s="71">
        <f>+COUNTIFS($E$3:$E$498,"enfermería",$F$3:$F$498,"curso 15 c")</f>
        <v>0</v>
      </c>
      <c r="P7" s="14">
        <f t="shared" si="1"/>
        <v>0</v>
      </c>
      <c r="Q7" s="71">
        <f>+COUNTIFS($E$3:$E$498,"enfermería",$F$3:$F$498,"curso 10 c")</f>
        <v>0</v>
      </c>
      <c r="R7" s="44">
        <f t="shared" si="2"/>
        <v>0</v>
      </c>
      <c r="U7" s="63" t="s">
        <v>80</v>
      </c>
      <c r="V7" s="64">
        <f>+R21</f>
        <v>0</v>
      </c>
      <c r="X7" s="66" t="s">
        <v>81</v>
      </c>
      <c r="Y7" s="64">
        <f>+(V9*20%)/80%</f>
        <v>0</v>
      </c>
    </row>
    <row r="8" spans="1:25" ht="17.25" thickBot="1" x14ac:dyDescent="0.35">
      <c r="A8" s="7"/>
      <c r="B8" s="3"/>
      <c r="C8" s="5"/>
      <c r="D8" s="91"/>
      <c r="E8" s="3"/>
      <c r="F8" s="3"/>
      <c r="G8" s="3"/>
      <c r="H8" s="3"/>
      <c r="I8" s="3"/>
      <c r="J8" s="4"/>
      <c r="K8" s="5"/>
      <c r="M8" s="11" t="s">
        <v>36</v>
      </c>
      <c r="N8" s="14">
        <f t="shared" si="0"/>
        <v>0</v>
      </c>
      <c r="O8" s="71">
        <f>+COUNTIFS($E$3:$E$498,"ing. industrial",$F$3:$F$498,"curso 15 c")</f>
        <v>0</v>
      </c>
      <c r="P8" s="14">
        <f t="shared" si="1"/>
        <v>0</v>
      </c>
      <c r="Q8" s="71">
        <f>+COUNTIFS($E$3:$E$498,"ing. industrial",$F$3:$F$498,"curso 10 c")</f>
        <v>0</v>
      </c>
      <c r="R8" s="44">
        <f t="shared" si="2"/>
        <v>0</v>
      </c>
      <c r="U8" s="63" t="s">
        <v>75</v>
      </c>
      <c r="V8" s="64">
        <f>+R24</f>
        <v>0</v>
      </c>
      <c r="X8" s="67" t="s">
        <v>82</v>
      </c>
      <c r="Y8" s="68">
        <f>SUM(Y4:Y7)</f>
        <v>0</v>
      </c>
    </row>
    <row r="9" spans="1:25" ht="17.25" thickBot="1" x14ac:dyDescent="0.35">
      <c r="A9" s="7"/>
      <c r="B9" s="3"/>
      <c r="C9" s="5"/>
      <c r="D9" s="91"/>
      <c r="E9" s="3"/>
      <c r="F9" s="3"/>
      <c r="G9" s="3"/>
      <c r="H9" s="3"/>
      <c r="I9" s="3"/>
      <c r="J9" s="4"/>
      <c r="K9" s="5"/>
      <c r="M9" s="11" t="s">
        <v>96</v>
      </c>
      <c r="N9" s="14">
        <f t="shared" si="0"/>
        <v>0</v>
      </c>
      <c r="O9" s="71">
        <f>+COUNTIFS($E$3:$E$498,"ing. ambiental",$F$3:$F$498,"curso 15 c")</f>
        <v>0</v>
      </c>
      <c r="P9" s="14">
        <f t="shared" si="1"/>
        <v>0</v>
      </c>
      <c r="Q9" s="71">
        <f>+COUNTIFS($E$3:$E$498,"ing. ambiental",$F$3:$F$498,"curso 10 c")</f>
        <v>0</v>
      </c>
      <c r="R9" s="44">
        <f t="shared" si="2"/>
        <v>0</v>
      </c>
      <c r="U9" s="63" t="s">
        <v>81</v>
      </c>
      <c r="V9" s="64">
        <f>+R18</f>
        <v>0</v>
      </c>
    </row>
    <row r="10" spans="1:25" ht="17.25" thickBot="1" x14ac:dyDescent="0.35">
      <c r="A10" s="119"/>
      <c r="B10" s="3"/>
      <c r="C10" s="5"/>
      <c r="D10" s="3"/>
      <c r="E10" s="3"/>
      <c r="F10" s="3"/>
      <c r="G10" s="3"/>
      <c r="H10" s="3"/>
      <c r="I10" s="3"/>
      <c r="J10" s="4"/>
      <c r="K10" s="5"/>
      <c r="M10" s="11" t="s">
        <v>38</v>
      </c>
      <c r="N10" s="14">
        <f t="shared" si="0"/>
        <v>0</v>
      </c>
      <c r="O10" s="71">
        <f>+COUNTIFS($E$3:$E$498,"ing. telecomunicaciones",$F$3:$F$498,"curso 15 c")</f>
        <v>0</v>
      </c>
      <c r="P10" s="14">
        <f t="shared" si="1"/>
        <v>0</v>
      </c>
      <c r="Q10" s="71">
        <f>+COUNTIFS($E$3:$E$498,"ing. telecomunicaciones",$F$3:$F$498,"curso 10 c")</f>
        <v>0</v>
      </c>
      <c r="R10" s="44">
        <f t="shared" si="2"/>
        <v>0</v>
      </c>
      <c r="U10" s="67" t="s">
        <v>83</v>
      </c>
      <c r="V10" s="69">
        <f>SUM(V4:V9)+X18</f>
        <v>0</v>
      </c>
    </row>
    <row r="11" spans="1:25" ht="16.5" x14ac:dyDescent="0.3">
      <c r="A11" s="7"/>
      <c r="B11" s="3"/>
      <c r="C11" s="5"/>
      <c r="D11" s="3"/>
      <c r="E11" s="3"/>
      <c r="F11" s="3"/>
      <c r="G11" s="3"/>
      <c r="H11" s="3"/>
      <c r="I11" s="3"/>
      <c r="J11" s="4"/>
      <c r="K11" s="5"/>
      <c r="M11" s="11" t="s">
        <v>29</v>
      </c>
      <c r="N11" s="14">
        <f t="shared" si="0"/>
        <v>0</v>
      </c>
      <c r="O11" s="71">
        <f>+COUNTIFS($E$3:$E$498,"maestria",$F$3:$F$498,"curso 15 c")</f>
        <v>0</v>
      </c>
      <c r="P11" s="14">
        <f t="shared" si="1"/>
        <v>0</v>
      </c>
      <c r="Q11" s="71">
        <f>+COUNTIFS($E$3:$E$498,"maestria",$F$3:$F$498,"curso 10 c")</f>
        <v>0</v>
      </c>
      <c r="R11" s="44">
        <f t="shared" si="2"/>
        <v>0</v>
      </c>
    </row>
    <row r="12" spans="1:25" ht="16.5" x14ac:dyDescent="0.3">
      <c r="A12" s="7"/>
      <c r="B12" s="3"/>
      <c r="C12" s="5"/>
      <c r="D12" s="3"/>
      <c r="E12" s="3"/>
      <c r="F12" s="3"/>
      <c r="G12" s="3"/>
      <c r="H12" s="3"/>
      <c r="I12" s="3"/>
      <c r="J12" s="4"/>
      <c r="K12" s="5"/>
      <c r="M12" s="11" t="s">
        <v>30</v>
      </c>
      <c r="N12" s="14">
        <f t="shared" si="0"/>
        <v>0</v>
      </c>
      <c r="O12" s="71">
        <f>+COUNTIFS($E$3:$E$498,"tecnologia",$F$3:$F$498,"curso 15 c")</f>
        <v>0</v>
      </c>
      <c r="P12" s="14">
        <f t="shared" si="1"/>
        <v>0</v>
      </c>
      <c r="Q12" s="71">
        <f>+COUNTIFS($E$3:$E$498,"tecnologia",$F$3:$F$498,"curso 10 c")</f>
        <v>0</v>
      </c>
      <c r="R12" s="44">
        <f t="shared" si="2"/>
        <v>0</v>
      </c>
      <c r="U12" s="161" t="s">
        <v>150</v>
      </c>
      <c r="V12" s="160">
        <v>8670900</v>
      </c>
    </row>
    <row r="13" spans="1:25" ht="16.5" x14ac:dyDescent="0.3">
      <c r="A13" s="7"/>
      <c r="B13" s="3"/>
      <c r="C13" s="5"/>
      <c r="D13" s="3"/>
      <c r="E13" s="3"/>
      <c r="F13" s="3"/>
      <c r="G13" s="3"/>
      <c r="H13" s="3"/>
      <c r="I13" s="3"/>
      <c r="J13" s="4"/>
      <c r="K13" s="5"/>
      <c r="M13" s="11" t="s">
        <v>31</v>
      </c>
      <c r="N13" s="14">
        <f t="shared" si="0"/>
        <v>0</v>
      </c>
      <c r="O13" s="71">
        <f>+COUNTIFS($E$3:$E$498,"publicidad",$F$3:$F$498,"curso 15 c")</f>
        <v>0</v>
      </c>
      <c r="P13" s="14">
        <f t="shared" si="1"/>
        <v>0</v>
      </c>
      <c r="Q13" s="71">
        <f>+COUNTIFS($E$3:$E$498,"publicidad",$F$3:$F$498,"curso 10 c")</f>
        <v>0</v>
      </c>
      <c r="R13" s="44">
        <f t="shared" si="2"/>
        <v>0</v>
      </c>
      <c r="U13" s="162" t="s">
        <v>151</v>
      </c>
      <c r="V13" s="163">
        <f>+V10+V12</f>
        <v>8670900</v>
      </c>
    </row>
    <row r="14" spans="1:25" ht="16.5" x14ac:dyDescent="0.3">
      <c r="A14" s="7"/>
      <c r="B14" s="3"/>
      <c r="C14" s="5"/>
      <c r="D14" s="3"/>
      <c r="E14" s="3"/>
      <c r="F14" s="3"/>
      <c r="G14" s="3"/>
      <c r="H14" s="3"/>
      <c r="I14" s="3"/>
      <c r="J14" s="4"/>
      <c r="K14" s="5"/>
      <c r="M14" s="13" t="s">
        <v>57</v>
      </c>
      <c r="N14" s="14">
        <f>SUM(N4:N13)</f>
        <v>0</v>
      </c>
      <c r="O14" s="14">
        <f t="shared" ref="O14:R14" si="3">SUM(O4:O13)</f>
        <v>0</v>
      </c>
      <c r="P14" s="14">
        <f t="shared" si="3"/>
        <v>0</v>
      </c>
      <c r="Q14" s="14">
        <f t="shared" si="3"/>
        <v>0</v>
      </c>
      <c r="R14" s="44">
        <f t="shared" si="3"/>
        <v>0</v>
      </c>
    </row>
    <row r="15" spans="1:25" ht="16.5" x14ac:dyDescent="0.3">
      <c r="A15" s="7"/>
      <c r="B15" s="3"/>
      <c r="C15" s="5"/>
      <c r="D15" s="3"/>
      <c r="E15" s="3"/>
      <c r="F15" s="3"/>
      <c r="G15" s="3"/>
      <c r="H15" s="3"/>
      <c r="I15" s="3"/>
      <c r="J15" s="4"/>
      <c r="K15" s="5"/>
      <c r="M15" s="33" t="s">
        <v>39</v>
      </c>
      <c r="N15" s="14">
        <v>45000</v>
      </c>
      <c r="O15" s="19" t="s">
        <v>59</v>
      </c>
      <c r="P15" s="14">
        <v>46200</v>
      </c>
      <c r="Q15" s="19" t="s">
        <v>59</v>
      </c>
      <c r="R15" s="44"/>
    </row>
    <row r="16" spans="1:25" ht="17.25" customHeight="1" x14ac:dyDescent="0.3">
      <c r="A16" s="7"/>
      <c r="B16" s="3"/>
      <c r="C16" s="5"/>
      <c r="D16" s="3"/>
      <c r="E16" s="3"/>
      <c r="F16" s="3"/>
      <c r="G16" s="3"/>
      <c r="H16" s="3"/>
      <c r="I16" s="3"/>
      <c r="J16" s="4"/>
      <c r="K16" s="5"/>
      <c r="M16" s="11" t="s">
        <v>40</v>
      </c>
      <c r="N16" s="14">
        <f>+$N$15*O16</f>
        <v>0</v>
      </c>
      <c r="O16" s="71">
        <f>+COUNTIFS($D$3:$D$498,"colaborador ucm",$F$3:$F$498,"curso 15 c")</f>
        <v>0</v>
      </c>
      <c r="P16" s="14">
        <f>+$P$15*Q16</f>
        <v>0</v>
      </c>
      <c r="Q16" s="71">
        <f>+COUNTIFS($D$3:$D$498,"colaborador ucm",$F$3:$F$498,"curso 10 c")</f>
        <v>0</v>
      </c>
      <c r="R16" s="44">
        <f>+P16+N16</f>
        <v>0</v>
      </c>
    </row>
    <row r="17" spans="1:24" ht="16.5" x14ac:dyDescent="0.3">
      <c r="A17" s="7"/>
      <c r="B17" s="3"/>
      <c r="C17" s="5"/>
      <c r="D17" s="3"/>
      <c r="E17" s="3"/>
      <c r="F17" s="3"/>
      <c r="G17" s="3"/>
      <c r="H17" s="3"/>
      <c r="I17" s="3"/>
      <c r="J17" s="4"/>
      <c r="K17" s="5"/>
      <c r="M17" s="85"/>
      <c r="N17" s="14">
        <v>72100</v>
      </c>
      <c r="P17" s="14">
        <v>74000</v>
      </c>
      <c r="R17" s="44"/>
      <c r="U17" t="s">
        <v>145</v>
      </c>
    </row>
    <row r="18" spans="1:24" ht="16.5" x14ac:dyDescent="0.3">
      <c r="A18" s="7"/>
      <c r="B18" s="3"/>
      <c r="C18" s="5"/>
      <c r="D18" s="3"/>
      <c r="E18" s="3"/>
      <c r="F18" s="3"/>
      <c r="G18" s="3"/>
      <c r="H18" s="3"/>
      <c r="I18" s="3"/>
      <c r="J18" s="4"/>
      <c r="K18" s="5"/>
      <c r="M18" s="73" t="s">
        <v>112</v>
      </c>
      <c r="N18" s="14">
        <f>+O18*$N$17</f>
        <v>0</v>
      </c>
      <c r="O18" s="71">
        <f>+COUNTIFS($D$3:$D$498,"familiar colaborador",$F$3:$F$498,"curso 15 c")</f>
        <v>0</v>
      </c>
      <c r="P18" s="14">
        <f>+Q18*$P$17</f>
        <v>0</v>
      </c>
      <c r="Q18" s="71">
        <f>+COUNTIFS($D$3:$D$498,"familiar colaborador",$F$3:$F$498,"curso 10 c")</f>
        <v>0</v>
      </c>
      <c r="R18" s="44">
        <f>+N18+P18</f>
        <v>0</v>
      </c>
      <c r="U18" s="3"/>
      <c r="V18" s="5"/>
      <c r="W18" s="4"/>
      <c r="X18" s="5"/>
    </row>
    <row r="19" spans="1:24" ht="22.5" customHeight="1" x14ac:dyDescent="0.3">
      <c r="A19" s="89"/>
      <c r="B19" s="3"/>
      <c r="C19" s="5"/>
      <c r="D19" s="3"/>
      <c r="E19" s="3"/>
      <c r="F19" s="3"/>
      <c r="G19" s="3"/>
      <c r="H19" s="3"/>
      <c r="I19" s="3"/>
      <c r="J19" s="4"/>
      <c r="K19" s="5"/>
      <c r="M19" s="13" t="s">
        <v>57</v>
      </c>
      <c r="N19" s="14"/>
      <c r="O19" s="12"/>
      <c r="P19" s="14"/>
      <c r="Q19" s="12"/>
      <c r="R19" s="44">
        <f>+R16</f>
        <v>0</v>
      </c>
    </row>
    <row r="20" spans="1:24" ht="16.5" x14ac:dyDescent="0.3">
      <c r="A20" s="89"/>
      <c r="B20" s="3"/>
      <c r="C20" s="5"/>
      <c r="D20" s="3"/>
      <c r="E20" s="3"/>
      <c r="F20" s="3"/>
      <c r="G20" s="3"/>
      <c r="H20" s="3"/>
      <c r="I20" s="3"/>
      <c r="J20" s="4"/>
      <c r="K20" s="5"/>
      <c r="M20" s="33" t="s">
        <v>42</v>
      </c>
      <c r="N20" s="14">
        <v>81100</v>
      </c>
      <c r="O20" s="19" t="s">
        <v>59</v>
      </c>
      <c r="P20" s="14">
        <v>83250</v>
      </c>
      <c r="Q20" s="19" t="s">
        <v>59</v>
      </c>
      <c r="R20" s="44"/>
    </row>
    <row r="21" spans="1:24" ht="16.5" x14ac:dyDescent="0.3">
      <c r="A21" s="7"/>
      <c r="B21" s="3"/>
      <c r="C21" s="5"/>
      <c r="D21" s="3"/>
      <c r="E21" s="3"/>
      <c r="F21" s="3"/>
      <c r="G21" s="3"/>
      <c r="H21" s="3"/>
      <c r="I21" s="3"/>
      <c r="J21" s="4"/>
      <c r="K21" s="5"/>
      <c r="M21" s="11" t="s">
        <v>43</v>
      </c>
      <c r="N21" s="14">
        <f>+$N$20*O21</f>
        <v>0</v>
      </c>
      <c r="O21" s="71">
        <f>+COUNTIFS($D$3:$D$498,"egresado",$F$3:$F$498,"curso 15 c")</f>
        <v>0</v>
      </c>
      <c r="P21" s="14">
        <f>+Q21*$P$20</f>
        <v>0</v>
      </c>
      <c r="Q21" s="71">
        <f>+COUNTIFS($D$3:$D$498,"egresado",$F$3:$F$498,"curso 10 c")</f>
        <v>0</v>
      </c>
      <c r="R21" s="44">
        <f>+N21+P21</f>
        <v>0</v>
      </c>
    </row>
    <row r="22" spans="1:24" ht="24.75" customHeight="1" x14ac:dyDescent="0.3">
      <c r="A22" s="89"/>
      <c r="B22" s="3"/>
      <c r="C22" s="5"/>
      <c r="D22" s="3"/>
      <c r="E22" s="3"/>
      <c r="F22" s="3"/>
      <c r="G22" s="3"/>
      <c r="H22" s="3"/>
      <c r="I22" s="3"/>
      <c r="J22" s="4"/>
      <c r="K22" s="5"/>
      <c r="M22" s="13" t="s">
        <v>57</v>
      </c>
      <c r="N22" s="14"/>
      <c r="O22" s="12"/>
      <c r="P22" s="14"/>
      <c r="Q22" s="12"/>
      <c r="R22" s="44">
        <f>+R21</f>
        <v>0</v>
      </c>
    </row>
    <row r="23" spans="1:24" ht="16.5" x14ac:dyDescent="0.3">
      <c r="A23" s="7"/>
      <c r="B23" s="3"/>
      <c r="C23" s="3"/>
      <c r="D23" s="3"/>
      <c r="E23" s="3"/>
      <c r="F23" s="3"/>
      <c r="G23" s="3"/>
      <c r="H23" s="3"/>
      <c r="I23" s="3"/>
      <c r="J23" s="4"/>
      <c r="K23" s="5"/>
      <c r="M23" s="33" t="s">
        <v>9</v>
      </c>
      <c r="N23" s="14">
        <v>90100</v>
      </c>
      <c r="O23" s="19" t="s">
        <v>59</v>
      </c>
      <c r="P23" s="14">
        <v>92500</v>
      </c>
      <c r="Q23" s="19" t="s">
        <v>59</v>
      </c>
      <c r="R23" s="12"/>
    </row>
    <row r="24" spans="1:24" ht="16.5" x14ac:dyDescent="0.3">
      <c r="A24" s="7"/>
      <c r="B24" s="3"/>
      <c r="C24" s="5"/>
      <c r="D24" s="3"/>
      <c r="E24" s="3"/>
      <c r="F24" s="3"/>
      <c r="G24" s="3"/>
      <c r="H24" s="3"/>
      <c r="I24" s="3"/>
      <c r="J24" s="4"/>
      <c r="K24" s="5"/>
      <c r="M24" s="11" t="s">
        <v>9</v>
      </c>
      <c r="N24" s="14">
        <f>+$N$23*O24</f>
        <v>0</v>
      </c>
      <c r="O24" s="71">
        <f>+COUNTIFS($D$3:$D$498,"estudiante_externo",$F$3:$F$498,"curso 15 c")</f>
        <v>0</v>
      </c>
      <c r="P24" s="14">
        <f>+Q24*$P$23</f>
        <v>0</v>
      </c>
      <c r="Q24" s="71">
        <f>+COUNTIFS($D$3:$D$498,"estudiante_externo",$F$3:$F$498,"curso 10 c")</f>
        <v>0</v>
      </c>
      <c r="R24" s="44">
        <f>+N24+P24</f>
        <v>0</v>
      </c>
    </row>
    <row r="25" spans="1:24" ht="16.5" customHeight="1" x14ac:dyDescent="0.3">
      <c r="A25" s="7"/>
      <c r="B25" s="90"/>
      <c r="C25" s="125"/>
      <c r="D25" s="3"/>
      <c r="E25" s="3"/>
      <c r="F25" s="3"/>
      <c r="G25" s="3"/>
      <c r="H25" s="3"/>
      <c r="I25" s="3"/>
      <c r="J25" s="4"/>
      <c r="K25" s="5"/>
      <c r="M25" s="13" t="s">
        <v>57</v>
      </c>
      <c r="N25" s="14"/>
      <c r="O25" s="12"/>
      <c r="P25" s="14"/>
      <c r="Q25" s="12"/>
      <c r="R25" s="44">
        <f>+R24</f>
        <v>0</v>
      </c>
    </row>
    <row r="26" spans="1:24" ht="15" customHeight="1" x14ac:dyDescent="0.3">
      <c r="A26" s="122"/>
      <c r="B26" s="1"/>
      <c r="D26" s="3"/>
      <c r="E26" s="3"/>
      <c r="F26" s="3"/>
      <c r="G26" s="3"/>
      <c r="H26" s="3"/>
      <c r="I26" s="3"/>
      <c r="J26" s="4"/>
      <c r="K26" s="124"/>
      <c r="M26" s="33" t="s">
        <v>10</v>
      </c>
      <c r="N26" s="34">
        <v>90100</v>
      </c>
      <c r="O26" s="37" t="s">
        <v>59</v>
      </c>
      <c r="P26" s="35">
        <v>92500</v>
      </c>
      <c r="Q26" s="37" t="s">
        <v>59</v>
      </c>
      <c r="R26" s="48" t="s">
        <v>62</v>
      </c>
      <c r="S26" s="37" t="s">
        <v>59</v>
      </c>
      <c r="T26" s="39" t="s">
        <v>22</v>
      </c>
      <c r="U26" s="37" t="s">
        <v>59</v>
      </c>
      <c r="V26" s="36" t="s">
        <v>61</v>
      </c>
    </row>
    <row r="27" spans="1:24" ht="16.5" x14ac:dyDescent="0.3">
      <c r="A27" s="7"/>
      <c r="B27" s="3"/>
      <c r="C27" s="5"/>
      <c r="D27" s="3"/>
      <c r="E27" s="3"/>
      <c r="F27" s="3"/>
      <c r="G27" s="3"/>
      <c r="H27" s="3"/>
      <c r="I27" s="3"/>
      <c r="J27" s="4"/>
      <c r="K27" s="5"/>
      <c r="M27" s="33"/>
      <c r="N27" s="34">
        <v>68900</v>
      </c>
      <c r="P27" s="35"/>
      <c r="Q27" s="38"/>
      <c r="R27" s="12">
        <v>72100</v>
      </c>
      <c r="S27" s="38"/>
      <c r="T27" s="39">
        <v>45200</v>
      </c>
      <c r="U27" s="38"/>
      <c r="V27" s="36"/>
    </row>
    <row r="28" spans="1:24" ht="16.5" x14ac:dyDescent="0.3">
      <c r="A28" s="7"/>
      <c r="B28" s="3"/>
      <c r="C28" s="5"/>
      <c r="D28" s="3"/>
      <c r="E28" s="3"/>
      <c r="F28" s="3"/>
      <c r="G28" s="3"/>
      <c r="H28" s="3"/>
      <c r="I28" s="3"/>
      <c r="J28" s="4"/>
      <c r="K28" s="5"/>
      <c r="M28" s="11" t="s">
        <v>32</v>
      </c>
      <c r="N28" s="14">
        <f>+$N$26*O28</f>
        <v>0</v>
      </c>
      <c r="O28" s="71">
        <f>+COUNTIFS($D$3:$D$498,"particular",$F$3:$F$498,"curso 15 c")</f>
        <v>0</v>
      </c>
      <c r="P28" s="14">
        <f>+$P$26*Q28</f>
        <v>0</v>
      </c>
      <c r="Q28" s="71">
        <f>+COUNTIFS($D$3:$D$498,"particular",$F$3:$F$498,"curso 10 c")</f>
        <v>0</v>
      </c>
      <c r="R28" s="12">
        <f>+$R$27*S28</f>
        <v>0</v>
      </c>
      <c r="S28" s="8">
        <f>+COUNTIF($D$3:$D$487,"sesion grupal")</f>
        <v>0</v>
      </c>
      <c r="T28" s="14">
        <f>+$T$27*U28</f>
        <v>0</v>
      </c>
      <c r="U28" s="8">
        <f>+COUNTIF($D$3:$D$487,"certificado")</f>
        <v>0</v>
      </c>
      <c r="V28" s="49">
        <f>+N28+P28+R28+T28</f>
        <v>0</v>
      </c>
    </row>
    <row r="29" spans="1:24" ht="33" customHeight="1" x14ac:dyDescent="0.3">
      <c r="A29" s="89"/>
      <c r="B29" s="3"/>
      <c r="C29" s="5"/>
      <c r="D29" s="3"/>
      <c r="E29" s="3"/>
      <c r="F29" s="3"/>
      <c r="G29" s="3"/>
      <c r="H29" s="3"/>
      <c r="I29" s="3"/>
      <c r="J29" s="4"/>
      <c r="K29" s="5"/>
      <c r="M29" t="s">
        <v>103</v>
      </c>
      <c r="N29" s="14">
        <f>+O29*N27</f>
        <v>0</v>
      </c>
      <c r="O29" s="71">
        <f>+COUNTIFS($D$3:$D$498,"nadador",$F$3:$F$498,"curso 15 c")</f>
        <v>0</v>
      </c>
      <c r="Q29" s="71"/>
    </row>
    <row r="30" spans="1:24" ht="16.5" x14ac:dyDescent="0.3">
      <c r="A30" s="7"/>
      <c r="B30" s="3"/>
      <c r="C30" s="5"/>
      <c r="D30" s="3"/>
      <c r="E30" s="3"/>
      <c r="F30" s="3"/>
      <c r="G30" s="3"/>
      <c r="H30" s="3"/>
      <c r="I30" s="3"/>
      <c r="J30" s="4"/>
      <c r="K30" s="5"/>
      <c r="M30" s="13" t="s">
        <v>57</v>
      </c>
      <c r="N30" s="14">
        <f>SUM(N28:N29)</f>
        <v>0</v>
      </c>
      <c r="O30" s="12"/>
      <c r="P30" s="14">
        <f>SUM(P28:P29)</f>
        <v>0</v>
      </c>
      <c r="Q30" s="12"/>
      <c r="R30" s="12">
        <f>SUM(R28:R29)</f>
        <v>0</v>
      </c>
      <c r="S30" s="12"/>
      <c r="T30" s="14">
        <f>SUM(T28:T29)</f>
        <v>0</v>
      </c>
      <c r="U30" s="12"/>
      <c r="V30" s="44">
        <f>+N30+P30+R30+T30</f>
        <v>0</v>
      </c>
    </row>
    <row r="31" spans="1:24" ht="17.25" thickBot="1" x14ac:dyDescent="0.35">
      <c r="A31" s="7"/>
      <c r="B31" s="3"/>
      <c r="C31" s="5"/>
      <c r="D31" s="3"/>
      <c r="E31" s="3"/>
      <c r="F31" s="3"/>
      <c r="G31" s="3"/>
      <c r="H31" s="3"/>
      <c r="I31" s="3"/>
      <c r="J31" s="4"/>
      <c r="K31" s="5"/>
    </row>
    <row r="32" spans="1:24" ht="17.25" thickBot="1" x14ac:dyDescent="0.35">
      <c r="A32" s="7"/>
      <c r="B32" s="3"/>
      <c r="C32" s="5"/>
      <c r="D32" s="3"/>
      <c r="E32" s="3"/>
      <c r="F32" s="3"/>
      <c r="G32" s="3"/>
      <c r="H32" s="3"/>
      <c r="I32" s="3"/>
      <c r="J32" s="4"/>
      <c r="K32" s="5"/>
      <c r="N32" s="189" t="s">
        <v>146</v>
      </c>
      <c r="O32" s="190"/>
      <c r="P32" s="190" t="s">
        <v>147</v>
      </c>
      <c r="Q32" s="191"/>
    </row>
    <row r="33" spans="1:18" ht="17.25" thickBot="1" x14ac:dyDescent="0.35">
      <c r="A33" s="7"/>
      <c r="B33" s="3"/>
      <c r="C33" s="5"/>
      <c r="D33" s="3"/>
      <c r="E33" s="3"/>
      <c r="F33" s="3"/>
      <c r="G33" s="3"/>
      <c r="H33" s="3"/>
      <c r="I33" s="3"/>
      <c r="J33" s="4"/>
      <c r="K33" s="5"/>
      <c r="M33" s="150" t="s">
        <v>143</v>
      </c>
      <c r="N33" s="151" t="s">
        <v>144</v>
      </c>
      <c r="O33" s="151">
        <v>6000</v>
      </c>
      <c r="P33" s="151" t="s">
        <v>144</v>
      </c>
      <c r="Q33" s="153">
        <f>+P23/10</f>
        <v>9250</v>
      </c>
      <c r="R33" s="157" t="s">
        <v>57</v>
      </c>
    </row>
    <row r="34" spans="1:18" ht="16.5" x14ac:dyDescent="0.3">
      <c r="A34" s="7"/>
      <c r="B34" s="3"/>
      <c r="C34" s="5"/>
      <c r="D34" s="3"/>
      <c r="E34" s="3"/>
      <c r="F34" s="3"/>
      <c r="G34" s="3"/>
      <c r="H34" s="3"/>
      <c r="I34" s="3"/>
      <c r="J34" s="4"/>
      <c r="K34" s="5"/>
      <c r="M34" s="148">
        <v>1</v>
      </c>
      <c r="N34" s="149">
        <f>+COUNTIFS($D$3:$D$300,"Clases_adicionales",$E$3:$E$300,"1",$F$3:$F$300,"Curso 15 c")</f>
        <v>0</v>
      </c>
      <c r="O34" s="145">
        <f>+$O$33*N34*M34</f>
        <v>0</v>
      </c>
      <c r="P34" s="149">
        <f>+COUNTIFS($D$3:$D$300,"Clases_adicionales",$E$3:$E$300,"1",$F$3:$F$300,"Curso 10 c")</f>
        <v>0</v>
      </c>
      <c r="Q34" s="154">
        <f>+$Q$33*P34*M34</f>
        <v>0</v>
      </c>
      <c r="R34" s="158">
        <f>+O34+Q34</f>
        <v>0</v>
      </c>
    </row>
    <row r="35" spans="1:18" ht="16.5" x14ac:dyDescent="0.3">
      <c r="A35" s="7"/>
      <c r="B35" s="3"/>
      <c r="C35" s="5"/>
      <c r="D35" s="3"/>
      <c r="E35" s="3"/>
      <c r="F35" s="3"/>
      <c r="G35" s="3"/>
      <c r="H35" s="3"/>
      <c r="I35" s="3"/>
      <c r="J35" s="4"/>
      <c r="K35" s="5"/>
      <c r="M35" s="142">
        <v>2</v>
      </c>
      <c r="N35" s="139">
        <f>+COUNTIFS($D$3:$D$300,"Clases_adicionales",$E$3:$E$300,"2",$F$3:$F$300,"Curso 15 c")</f>
        <v>0</v>
      </c>
      <c r="O35" s="144">
        <f t="shared" ref="O35:O41" si="4">+$O$33*N35*M35</f>
        <v>0</v>
      </c>
      <c r="P35" s="139">
        <f>+COUNTIFS($D$3:$D$300,"Clases_adicionales",$E$3:$E$300,"2",$F$3:$F$300,"Curso 10 c")</f>
        <v>0</v>
      </c>
      <c r="Q35" s="155">
        <f t="shared" ref="Q35:Q41" si="5">+$Q$33*P35*M35</f>
        <v>0</v>
      </c>
      <c r="R35" s="158">
        <f t="shared" ref="R35:R41" si="6">+O35+Q35</f>
        <v>0</v>
      </c>
    </row>
    <row r="36" spans="1:18" ht="16.5" x14ac:dyDescent="0.3">
      <c r="A36" s="7"/>
      <c r="B36" s="3"/>
      <c r="C36" s="5"/>
      <c r="D36" s="3"/>
      <c r="E36" s="3"/>
      <c r="F36" s="3"/>
      <c r="G36" s="3"/>
      <c r="H36" s="3"/>
      <c r="I36" s="3"/>
      <c r="J36" s="4"/>
      <c r="K36" s="5"/>
      <c r="M36" s="142">
        <v>3</v>
      </c>
      <c r="N36" s="139">
        <f>+COUNTIFS($D$3:$D$300,"Clases_adicionales",$E$3:$E$300,"3",$F$3:$F$300,"Curso 15 c")</f>
        <v>0</v>
      </c>
      <c r="O36" s="144">
        <f t="shared" si="4"/>
        <v>0</v>
      </c>
      <c r="P36" s="139">
        <f>+COUNTIFS($D$3:$D$300,"Clases_adicionales",$E$3:$E$300,"3",$F$3:$F$300,"Curso 10 c")</f>
        <v>0</v>
      </c>
      <c r="Q36" s="155">
        <f t="shared" si="5"/>
        <v>0</v>
      </c>
      <c r="R36" s="158">
        <f t="shared" si="6"/>
        <v>0</v>
      </c>
    </row>
    <row r="37" spans="1:18" ht="16.5" x14ac:dyDescent="0.3">
      <c r="A37" s="7"/>
      <c r="B37" s="3"/>
      <c r="C37" s="5"/>
      <c r="D37" s="3"/>
      <c r="E37" s="3"/>
      <c r="F37" s="3"/>
      <c r="G37" s="3"/>
      <c r="H37" s="3"/>
      <c r="I37" s="3"/>
      <c r="J37" s="4"/>
      <c r="K37" s="5"/>
      <c r="M37" s="142">
        <v>4</v>
      </c>
      <c r="N37" s="139">
        <f>+COUNTIFS($D$3:$D$300,"Clases_adicionales",$E$3:$E$300,"4",$F$3:$F$300,"Curso 15 c")</f>
        <v>0</v>
      </c>
      <c r="O37" s="144">
        <f t="shared" si="4"/>
        <v>0</v>
      </c>
      <c r="P37" s="139">
        <f>+COUNTIFS($D$3:$D$300,"Clases_adicionales",$E$3:$E$300,"4",$F$3:$F$300,"Curso 10 c")</f>
        <v>0</v>
      </c>
      <c r="Q37" s="155">
        <f t="shared" si="5"/>
        <v>0</v>
      </c>
      <c r="R37" s="158">
        <f t="shared" si="6"/>
        <v>0</v>
      </c>
    </row>
    <row r="38" spans="1:18" ht="16.5" x14ac:dyDescent="0.3">
      <c r="A38" s="7"/>
      <c r="B38" s="3"/>
      <c r="C38" s="5"/>
      <c r="D38" s="3"/>
      <c r="E38" s="3"/>
      <c r="F38" s="3"/>
      <c r="G38" s="3"/>
      <c r="H38" s="3"/>
      <c r="I38" s="3"/>
      <c r="J38" s="4"/>
      <c r="K38" s="5"/>
      <c r="M38" s="142">
        <v>5</v>
      </c>
      <c r="N38" s="139">
        <f>+COUNTIFS($D$3:$D$300,"Clases_adicionales",$E$3:$E$300,"5",$F$3:$F$300,"Curso 15 c")</f>
        <v>0</v>
      </c>
      <c r="O38" s="144">
        <f t="shared" si="4"/>
        <v>0</v>
      </c>
      <c r="P38" s="139">
        <f>+COUNTIFS($D$3:$D$300,"Clases_adicionales",$E$3:$E$300,"5",$F$3:$F$300,"Curso 10 c")</f>
        <v>0</v>
      </c>
      <c r="Q38" s="155">
        <f>+$Q$33*P38*M38</f>
        <v>0</v>
      </c>
      <c r="R38" s="158">
        <f t="shared" si="6"/>
        <v>0</v>
      </c>
    </row>
    <row r="39" spans="1:18" ht="16.5" x14ac:dyDescent="0.3">
      <c r="A39" s="7"/>
      <c r="B39" s="3"/>
      <c r="C39" s="5"/>
      <c r="D39" s="3"/>
      <c r="E39" s="3"/>
      <c r="F39" s="3"/>
      <c r="G39" s="3"/>
      <c r="H39" s="3"/>
      <c r="I39" s="3"/>
      <c r="J39" s="4"/>
      <c r="K39" s="5"/>
      <c r="M39" s="142">
        <v>6</v>
      </c>
      <c r="N39" s="139">
        <f>+COUNTIFS($D$3:$D$300,"Clases_adicionales",$E$3:$E$300,"6",$F$3:$F$300,"Curso 15 c")</f>
        <v>0</v>
      </c>
      <c r="O39" s="144">
        <f t="shared" si="4"/>
        <v>0</v>
      </c>
      <c r="P39" s="139">
        <f>+COUNTIFS($D$3:$D$300,"Clases_adicionales",$E$3:$E$300,"6",$F$3:$F$300,"Curso 10 c")</f>
        <v>0</v>
      </c>
      <c r="Q39" s="155">
        <f t="shared" si="5"/>
        <v>0</v>
      </c>
      <c r="R39" s="158">
        <f t="shared" si="6"/>
        <v>0</v>
      </c>
    </row>
    <row r="40" spans="1:18" ht="16.5" x14ac:dyDescent="0.3">
      <c r="A40" s="7"/>
      <c r="B40" s="3"/>
      <c r="C40" s="5"/>
      <c r="D40" s="3"/>
      <c r="E40" s="3"/>
      <c r="F40" s="3"/>
      <c r="G40" s="3"/>
      <c r="H40" s="3"/>
      <c r="I40" s="3"/>
      <c r="J40" s="4"/>
      <c r="K40" s="5"/>
      <c r="M40" s="142">
        <v>7</v>
      </c>
      <c r="N40" s="139">
        <f>+COUNTIFS($D$3:$D$300,"Clases_adicionales",$E$3:$E$300,"7",$F$3:$F$300,"Curso 15 c")</f>
        <v>0</v>
      </c>
      <c r="O40" s="144">
        <f t="shared" si="4"/>
        <v>0</v>
      </c>
      <c r="P40" s="139">
        <f>+COUNTIFS($D$3:$D$300,"Clases_adicionales",$E$3:$E$300,"7",$F$3:$F$300,"Curso 10 c")</f>
        <v>0</v>
      </c>
      <c r="Q40" s="155">
        <f t="shared" si="5"/>
        <v>0</v>
      </c>
      <c r="R40" s="158">
        <f t="shared" si="6"/>
        <v>0</v>
      </c>
    </row>
    <row r="41" spans="1:18" ht="17.25" thickBot="1" x14ac:dyDescent="0.35">
      <c r="A41" s="7"/>
      <c r="B41" s="90"/>
      <c r="C41" s="90"/>
      <c r="D41" s="3"/>
      <c r="E41" s="3"/>
      <c r="F41" s="3"/>
      <c r="G41" s="3"/>
      <c r="H41" s="3"/>
      <c r="I41" s="3"/>
      <c r="J41" s="4"/>
      <c r="K41" s="5"/>
      <c r="M41" s="143">
        <v>8</v>
      </c>
      <c r="N41" s="146">
        <f>+COUNTIFS($D$3:$D$300,"Clases_adicionales",$E$3:$E$300,"8",$F$3:$F$300,"Curso 15 c")</f>
        <v>0</v>
      </c>
      <c r="O41" s="147">
        <f t="shared" si="4"/>
        <v>0</v>
      </c>
      <c r="P41" s="146">
        <f>+COUNTIFS($D$3:$D$300,"Clases_adicionales",$E$3:$E$300,"8",$F$3:$F$300,"Curso 10 c")</f>
        <v>0</v>
      </c>
      <c r="Q41" s="156">
        <f t="shared" si="5"/>
        <v>0</v>
      </c>
      <c r="R41" s="159">
        <f t="shared" si="6"/>
        <v>0</v>
      </c>
    </row>
    <row r="42" spans="1:18" ht="17.25" thickBot="1" x14ac:dyDescent="0.35">
      <c r="A42" s="7"/>
      <c r="B42" s="3"/>
      <c r="C42" s="5"/>
      <c r="D42" s="3"/>
      <c r="E42" s="3"/>
      <c r="F42" s="3"/>
      <c r="G42" s="3"/>
      <c r="H42" s="3"/>
      <c r="I42" s="3"/>
      <c r="J42" s="4"/>
      <c r="K42" s="5"/>
      <c r="O42" s="152">
        <f>SUM(O34:O41)</f>
        <v>0</v>
      </c>
      <c r="Q42" s="152">
        <f>SUM(Q34:Q41)</f>
        <v>0</v>
      </c>
      <c r="R42" s="152">
        <f>SUM(R34:R41)</f>
        <v>0</v>
      </c>
    </row>
    <row r="43" spans="1:18" ht="16.5" x14ac:dyDescent="0.3">
      <c r="A43" s="7"/>
      <c r="B43" s="114"/>
      <c r="C43" s="5"/>
      <c r="D43" s="91"/>
      <c r="E43" s="3"/>
      <c r="F43" s="3"/>
      <c r="G43" s="3"/>
      <c r="H43" s="3"/>
      <c r="I43" s="3"/>
      <c r="J43" s="4"/>
      <c r="K43" s="5"/>
    </row>
    <row r="44" spans="1:18" ht="16.5" x14ac:dyDescent="0.3">
      <c r="A44" s="7"/>
      <c r="B44" s="3"/>
      <c r="C44" s="5"/>
      <c r="D44" s="91"/>
      <c r="E44" s="3"/>
      <c r="F44" s="3"/>
      <c r="G44" s="3"/>
      <c r="H44" s="3"/>
      <c r="I44" s="3"/>
      <c r="J44" s="4"/>
      <c r="K44" s="5"/>
      <c r="O44" s="50" t="s">
        <v>86</v>
      </c>
      <c r="P44" s="43" t="s">
        <v>25</v>
      </c>
      <c r="Q44" t="s">
        <v>106</v>
      </c>
    </row>
    <row r="45" spans="1:18" ht="16.5" x14ac:dyDescent="0.3">
      <c r="A45" s="7"/>
      <c r="B45" s="3"/>
      <c r="C45" s="5"/>
      <c r="D45" s="91"/>
      <c r="E45" s="3"/>
      <c r="F45" s="3"/>
      <c r="G45" s="3"/>
      <c r="H45" s="3"/>
      <c r="I45" s="3"/>
      <c r="J45" s="4"/>
      <c r="K45" s="5"/>
      <c r="O45" s="50" t="s">
        <v>85</v>
      </c>
      <c r="P45" s="43" t="s">
        <v>26</v>
      </c>
      <c r="Q45" t="s">
        <v>105</v>
      </c>
    </row>
    <row r="46" spans="1:18" ht="16.5" x14ac:dyDescent="0.3">
      <c r="A46" s="7"/>
      <c r="B46" s="3"/>
      <c r="C46" s="5"/>
      <c r="D46" s="110"/>
      <c r="E46" s="3"/>
      <c r="F46" s="3"/>
      <c r="G46" s="3"/>
      <c r="H46" s="3"/>
      <c r="I46" s="3"/>
      <c r="J46" s="4"/>
      <c r="K46" s="5"/>
      <c r="O46" s="50" t="s">
        <v>32</v>
      </c>
      <c r="P46" s="43" t="s">
        <v>27</v>
      </c>
    </row>
    <row r="47" spans="1:18" ht="16.5" x14ac:dyDescent="0.3">
      <c r="A47" s="7"/>
      <c r="B47" s="3"/>
      <c r="C47" s="5"/>
      <c r="D47" s="3"/>
      <c r="E47" s="3"/>
      <c r="F47" s="3"/>
      <c r="G47" s="3"/>
      <c r="H47" s="3"/>
      <c r="I47" s="3"/>
      <c r="J47" s="4"/>
      <c r="K47" s="5"/>
      <c r="O47" s="50" t="s">
        <v>87</v>
      </c>
      <c r="P47" s="43" t="s">
        <v>28</v>
      </c>
    </row>
    <row r="48" spans="1:18" ht="16.5" x14ac:dyDescent="0.3">
      <c r="A48" s="7"/>
      <c r="B48" s="3"/>
      <c r="C48" s="5"/>
      <c r="D48" s="3"/>
      <c r="E48" s="3"/>
      <c r="F48" s="3"/>
      <c r="G48" s="3"/>
      <c r="H48" s="3"/>
      <c r="I48" s="3"/>
      <c r="J48" s="4"/>
      <c r="K48" s="5"/>
      <c r="O48" s="50" t="s">
        <v>88</v>
      </c>
      <c r="P48" s="43" t="s">
        <v>98</v>
      </c>
    </row>
    <row r="49" spans="1:16" ht="16.5" x14ac:dyDescent="0.3">
      <c r="A49" s="7"/>
      <c r="B49" s="3"/>
      <c r="C49" s="5"/>
      <c r="D49" s="3"/>
      <c r="E49" s="3"/>
      <c r="F49" s="3"/>
      <c r="G49" s="3"/>
      <c r="H49" s="3"/>
      <c r="I49" s="3"/>
      <c r="J49" s="4"/>
      <c r="K49" s="5"/>
      <c r="O49" s="72" t="s">
        <v>81</v>
      </c>
      <c r="P49" s="43" t="s">
        <v>99</v>
      </c>
    </row>
    <row r="50" spans="1:16" ht="16.5" x14ac:dyDescent="0.3">
      <c r="A50" s="7"/>
      <c r="B50" s="3"/>
      <c r="C50" s="5"/>
      <c r="D50" s="3"/>
      <c r="E50" s="3"/>
      <c r="F50" s="3"/>
      <c r="G50" s="3"/>
      <c r="H50" s="3"/>
      <c r="I50" s="3"/>
      <c r="J50" s="4"/>
      <c r="K50" s="5"/>
      <c r="O50" s="50" t="s">
        <v>102</v>
      </c>
      <c r="P50" s="43" t="s">
        <v>100</v>
      </c>
    </row>
    <row r="51" spans="1:16" ht="16.5" x14ac:dyDescent="0.3">
      <c r="A51" s="7"/>
      <c r="B51" s="3"/>
      <c r="C51" s="5"/>
      <c r="D51" s="3"/>
      <c r="E51" s="3"/>
      <c r="F51" s="3"/>
      <c r="G51" s="3"/>
      <c r="H51" s="3"/>
      <c r="I51" s="3"/>
      <c r="J51" s="4"/>
      <c r="K51" s="5"/>
      <c r="O51" s="50" t="s">
        <v>89</v>
      </c>
      <c r="P51" s="43" t="s">
        <v>31</v>
      </c>
    </row>
    <row r="52" spans="1:16" ht="16.5" x14ac:dyDescent="0.3">
      <c r="A52" s="7"/>
      <c r="B52" s="3"/>
      <c r="C52" s="5"/>
      <c r="D52" s="3"/>
      <c r="E52" s="3"/>
      <c r="F52" s="3"/>
      <c r="G52" s="3"/>
      <c r="H52" s="3"/>
      <c r="I52" s="3"/>
      <c r="J52" s="4"/>
      <c r="K52" s="5"/>
      <c r="O52" s="72" t="s">
        <v>107</v>
      </c>
      <c r="P52" s="43" t="s">
        <v>97</v>
      </c>
    </row>
    <row r="53" spans="1:16" ht="17.25" thickBot="1" x14ac:dyDescent="0.35">
      <c r="A53" s="7"/>
      <c r="B53" s="3"/>
      <c r="C53" s="5"/>
      <c r="D53" s="3"/>
      <c r="E53" s="3"/>
      <c r="F53" s="3"/>
      <c r="G53" s="3"/>
      <c r="H53" s="3"/>
      <c r="I53" s="3"/>
      <c r="J53" s="4"/>
      <c r="K53" s="5"/>
      <c r="O53" s="72" t="s">
        <v>108</v>
      </c>
      <c r="P53" s="70" t="s">
        <v>101</v>
      </c>
    </row>
    <row r="54" spans="1:16" ht="16.5" x14ac:dyDescent="0.3">
      <c r="A54" s="7"/>
      <c r="B54" s="3"/>
      <c r="C54" s="5"/>
      <c r="D54" s="91"/>
      <c r="E54" s="3"/>
      <c r="F54" s="3"/>
      <c r="G54" s="3"/>
      <c r="H54" s="3"/>
      <c r="I54" s="3"/>
      <c r="J54" s="4"/>
      <c r="K54" s="5"/>
      <c r="O54" s="72" t="s">
        <v>142</v>
      </c>
    </row>
    <row r="55" spans="1:16" ht="16.5" x14ac:dyDescent="0.3">
      <c r="A55" s="7"/>
      <c r="B55" s="3"/>
      <c r="C55" s="5"/>
      <c r="D55" s="3"/>
      <c r="E55" s="3"/>
      <c r="F55" s="3"/>
      <c r="G55" s="3"/>
      <c r="H55" s="3"/>
      <c r="I55" s="3"/>
      <c r="J55" s="4"/>
      <c r="K55" s="5"/>
    </row>
    <row r="56" spans="1:16" ht="16.5" x14ac:dyDescent="0.3">
      <c r="A56" s="7"/>
      <c r="B56" s="3"/>
      <c r="C56" s="5"/>
      <c r="D56" s="3"/>
      <c r="E56" s="3"/>
      <c r="F56" s="3"/>
      <c r="G56" s="3"/>
      <c r="H56" s="3"/>
      <c r="I56" s="3"/>
      <c r="J56" s="4"/>
      <c r="K56" s="5"/>
    </row>
    <row r="57" spans="1:16" ht="16.5" x14ac:dyDescent="0.3">
      <c r="A57" s="7"/>
      <c r="B57" s="3"/>
      <c r="C57" s="5"/>
      <c r="D57" s="3"/>
      <c r="E57" s="3"/>
      <c r="F57" s="3"/>
      <c r="G57" s="3"/>
      <c r="H57" s="3"/>
      <c r="I57" s="3"/>
      <c r="J57" s="4"/>
      <c r="K57" s="5"/>
    </row>
    <row r="58" spans="1:16" ht="16.5" x14ac:dyDescent="0.3">
      <c r="A58" s="7"/>
      <c r="B58" s="3"/>
      <c r="C58" s="5"/>
      <c r="D58" s="3"/>
      <c r="E58" s="3"/>
      <c r="F58" s="3"/>
      <c r="G58" s="3"/>
      <c r="H58" s="3"/>
      <c r="I58" s="3"/>
      <c r="J58" s="4"/>
      <c r="K58" s="5"/>
    </row>
    <row r="59" spans="1:16" ht="16.5" x14ac:dyDescent="0.3">
      <c r="A59" s="7"/>
      <c r="B59" s="3"/>
      <c r="C59" s="5"/>
      <c r="D59" s="3"/>
      <c r="E59" s="3"/>
      <c r="F59" s="3"/>
      <c r="G59" s="3"/>
      <c r="H59" s="3"/>
      <c r="I59" s="3"/>
      <c r="J59" s="4"/>
      <c r="K59" s="5"/>
    </row>
    <row r="60" spans="1:16" ht="16.5" x14ac:dyDescent="0.3">
      <c r="A60" s="7"/>
      <c r="B60" s="3"/>
      <c r="C60" s="5"/>
      <c r="D60" s="3"/>
      <c r="E60" s="3"/>
      <c r="F60" s="3"/>
      <c r="G60" s="3"/>
      <c r="H60" s="3"/>
      <c r="I60" s="3"/>
      <c r="J60" s="4"/>
      <c r="K60" s="5"/>
    </row>
    <row r="61" spans="1:16" ht="16.5" x14ac:dyDescent="0.3">
      <c r="A61" s="7"/>
      <c r="B61" s="3"/>
      <c r="C61" s="5"/>
      <c r="D61" s="3"/>
      <c r="E61" s="3"/>
      <c r="F61" s="3"/>
      <c r="G61" s="3"/>
      <c r="H61" s="3"/>
      <c r="I61" s="3"/>
      <c r="J61" s="4"/>
      <c r="K61" s="5"/>
    </row>
    <row r="62" spans="1:16" ht="16.5" x14ac:dyDescent="0.3">
      <c r="A62" s="7"/>
      <c r="B62" s="3"/>
      <c r="C62" s="5"/>
      <c r="D62" s="3"/>
      <c r="E62" s="3"/>
      <c r="F62" s="3"/>
      <c r="G62" s="3"/>
      <c r="H62" s="3"/>
      <c r="I62" s="3"/>
      <c r="J62" s="4"/>
      <c r="K62" s="5"/>
    </row>
    <row r="63" spans="1:16" ht="16.5" x14ac:dyDescent="0.3">
      <c r="A63" s="7"/>
      <c r="B63" s="3"/>
      <c r="C63" s="5"/>
      <c r="D63" s="3"/>
      <c r="E63" s="3"/>
      <c r="F63" s="3"/>
      <c r="G63" s="3"/>
      <c r="H63" s="3"/>
      <c r="I63" s="3"/>
      <c r="J63" s="4"/>
      <c r="K63" s="5"/>
    </row>
    <row r="64" spans="1:16" ht="16.5" x14ac:dyDescent="0.3">
      <c r="A64" s="7"/>
      <c r="B64" s="3"/>
      <c r="C64" s="5"/>
      <c r="D64" s="3"/>
      <c r="E64" s="3"/>
      <c r="F64" s="3"/>
      <c r="G64" s="3"/>
      <c r="H64" s="3"/>
      <c r="I64" s="3"/>
      <c r="J64" s="4"/>
      <c r="K64" s="5"/>
    </row>
    <row r="65" spans="1:11" ht="16.5" x14ac:dyDescent="0.3">
      <c r="A65" s="7"/>
      <c r="B65" s="3"/>
      <c r="C65" s="5"/>
      <c r="D65" s="3"/>
      <c r="E65" s="3"/>
      <c r="F65" s="3"/>
      <c r="G65" s="3"/>
      <c r="H65" s="3"/>
      <c r="I65" s="3"/>
      <c r="J65" s="4"/>
      <c r="K65" s="5"/>
    </row>
    <row r="66" spans="1:11" ht="16.5" x14ac:dyDescent="0.3">
      <c r="A66" s="7"/>
      <c r="B66" s="3"/>
      <c r="C66" s="5"/>
      <c r="D66" s="3"/>
      <c r="E66" s="3"/>
      <c r="F66" s="3"/>
      <c r="G66" s="3"/>
      <c r="H66" s="3"/>
      <c r="I66" s="3"/>
      <c r="J66" s="4"/>
      <c r="K66" s="5"/>
    </row>
    <row r="67" spans="1:11" ht="16.5" x14ac:dyDescent="0.3">
      <c r="A67" s="7"/>
      <c r="B67" s="3"/>
      <c r="C67" s="5"/>
      <c r="D67" s="3"/>
      <c r="E67" s="3"/>
      <c r="F67" s="3"/>
      <c r="G67" s="3"/>
      <c r="H67" s="3"/>
      <c r="I67" s="3"/>
      <c r="J67" s="4"/>
      <c r="K67" s="5"/>
    </row>
    <row r="68" spans="1:11" ht="16.5" x14ac:dyDescent="0.3">
      <c r="A68" s="7"/>
      <c r="B68" s="88"/>
      <c r="C68" s="118"/>
      <c r="D68" s="3"/>
      <c r="E68" s="3"/>
      <c r="F68" s="3"/>
      <c r="G68" s="3"/>
      <c r="H68" s="3"/>
      <c r="I68" s="3"/>
      <c r="J68" s="4"/>
      <c r="K68" s="5"/>
    </row>
    <row r="69" spans="1:11" ht="16.5" x14ac:dyDescent="0.3">
      <c r="A69" s="7"/>
      <c r="B69" s="3"/>
      <c r="C69" s="5"/>
      <c r="D69" s="3"/>
      <c r="E69" s="3"/>
      <c r="F69" s="3"/>
      <c r="G69" s="3"/>
      <c r="H69" s="3"/>
      <c r="I69" s="3"/>
      <c r="J69" s="4"/>
      <c r="K69" s="5"/>
    </row>
    <row r="70" spans="1:11" ht="16.5" x14ac:dyDescent="0.3">
      <c r="A70" s="7"/>
      <c r="B70" s="3"/>
      <c r="C70" s="5"/>
      <c r="D70" s="3"/>
      <c r="E70" s="3"/>
      <c r="F70" s="3"/>
      <c r="G70" s="3"/>
      <c r="H70" s="3"/>
      <c r="I70" s="3"/>
      <c r="J70" s="4"/>
      <c r="K70" s="5"/>
    </row>
    <row r="71" spans="1:11" ht="16.5" x14ac:dyDescent="0.3">
      <c r="A71" s="7"/>
      <c r="B71" s="3"/>
      <c r="C71" s="5"/>
      <c r="D71" s="3"/>
      <c r="E71" s="3"/>
      <c r="F71" s="3"/>
      <c r="G71" s="3"/>
      <c r="H71" s="3"/>
      <c r="I71" s="3"/>
      <c r="J71" s="4"/>
      <c r="K71" s="5"/>
    </row>
    <row r="72" spans="1:11" ht="16.5" x14ac:dyDescent="0.3">
      <c r="A72" s="7"/>
      <c r="B72" s="3"/>
      <c r="C72" s="5"/>
      <c r="D72" s="3"/>
      <c r="E72" s="3"/>
      <c r="F72" s="3"/>
      <c r="G72" s="3"/>
      <c r="H72" s="3"/>
      <c r="I72" s="3"/>
      <c r="J72" s="4"/>
      <c r="K72" s="5"/>
    </row>
    <row r="73" spans="1:11" ht="16.5" x14ac:dyDescent="0.3">
      <c r="A73" s="7"/>
      <c r="B73" s="3"/>
      <c r="C73" s="5"/>
      <c r="D73" s="3"/>
      <c r="E73" s="3"/>
      <c r="F73" s="3"/>
      <c r="G73" s="3"/>
      <c r="H73" s="3"/>
      <c r="I73" s="3"/>
      <c r="J73" s="4"/>
      <c r="K73" s="5"/>
    </row>
    <row r="74" spans="1:11" ht="16.5" x14ac:dyDescent="0.3">
      <c r="A74" s="7"/>
      <c r="B74" s="3"/>
      <c r="C74" s="5"/>
      <c r="D74" s="3"/>
      <c r="E74" s="3"/>
      <c r="F74" s="3"/>
      <c r="G74" s="3"/>
      <c r="H74" s="3"/>
      <c r="I74" s="3"/>
      <c r="J74" s="4"/>
      <c r="K74" s="5"/>
    </row>
    <row r="75" spans="1:11" ht="16.5" x14ac:dyDescent="0.3">
      <c r="A75" s="7"/>
      <c r="B75" s="3"/>
      <c r="C75" s="5"/>
      <c r="D75" s="3"/>
      <c r="E75" s="3"/>
      <c r="F75" s="3"/>
      <c r="G75" s="3"/>
      <c r="H75" s="3"/>
      <c r="I75" s="3"/>
      <c r="J75" s="4"/>
      <c r="K75" s="5"/>
    </row>
    <row r="76" spans="1:11" ht="16.5" x14ac:dyDescent="0.3">
      <c r="A76" s="7"/>
      <c r="B76" s="3"/>
      <c r="C76" s="5"/>
      <c r="D76" s="3"/>
      <c r="E76" s="3"/>
      <c r="F76" s="3"/>
      <c r="G76" s="3"/>
      <c r="H76" s="3"/>
      <c r="I76" s="3"/>
      <c r="J76" s="4"/>
      <c r="K76" s="5"/>
    </row>
    <row r="77" spans="1:11" ht="16.5" x14ac:dyDescent="0.3">
      <c r="A77" s="7"/>
      <c r="B77" s="3"/>
      <c r="C77" s="5"/>
      <c r="D77" s="3"/>
      <c r="E77" s="3"/>
      <c r="F77" s="3"/>
      <c r="G77" s="3"/>
      <c r="H77" s="3"/>
      <c r="I77" s="3"/>
      <c r="J77" s="4"/>
      <c r="K77" s="5"/>
    </row>
    <row r="78" spans="1:11" ht="16.5" x14ac:dyDescent="0.3">
      <c r="A78" s="7"/>
      <c r="B78" s="3"/>
      <c r="C78" s="5"/>
      <c r="D78" s="3"/>
      <c r="E78" s="3"/>
      <c r="F78" s="3"/>
      <c r="G78" s="3"/>
      <c r="H78" s="3"/>
      <c r="I78" s="3"/>
      <c r="J78" s="4"/>
      <c r="K78" s="5"/>
    </row>
    <row r="79" spans="1:11" ht="16.5" x14ac:dyDescent="0.3">
      <c r="A79" s="7"/>
      <c r="B79" s="3"/>
      <c r="C79" s="5"/>
      <c r="D79" s="3"/>
      <c r="E79" s="3"/>
      <c r="F79" s="3"/>
      <c r="G79" s="3"/>
      <c r="H79" s="3"/>
      <c r="I79" s="3"/>
      <c r="J79" s="4"/>
      <c r="K79" s="5"/>
    </row>
    <row r="80" spans="1:11" ht="16.5" x14ac:dyDescent="0.3">
      <c r="A80" s="7"/>
      <c r="B80" s="3"/>
      <c r="C80" s="5"/>
      <c r="D80" s="3"/>
      <c r="E80" s="3"/>
      <c r="F80" s="3"/>
      <c r="G80" s="3"/>
      <c r="H80" s="3"/>
      <c r="I80" s="3"/>
      <c r="J80" s="4"/>
      <c r="K80" s="5"/>
    </row>
    <row r="81" spans="1:11" ht="16.5" x14ac:dyDescent="0.3">
      <c r="A81" s="7"/>
      <c r="B81" s="3"/>
      <c r="C81" s="5"/>
      <c r="D81" s="3"/>
      <c r="E81" s="3"/>
      <c r="F81" s="3"/>
      <c r="G81" s="3"/>
      <c r="H81" s="3"/>
      <c r="I81" s="3"/>
      <c r="J81" s="4"/>
      <c r="K81" s="5"/>
    </row>
    <row r="82" spans="1:11" ht="16.5" x14ac:dyDescent="0.3">
      <c r="A82" s="7"/>
      <c r="B82" s="3"/>
      <c r="C82" s="5"/>
      <c r="D82" s="3"/>
      <c r="E82" s="3"/>
      <c r="F82" s="3"/>
      <c r="G82" s="3"/>
      <c r="H82" s="3"/>
      <c r="I82" s="3"/>
      <c r="J82" s="4"/>
      <c r="K82" s="5"/>
    </row>
    <row r="83" spans="1:11" ht="16.5" x14ac:dyDescent="0.3">
      <c r="A83" s="7"/>
      <c r="B83" s="3"/>
      <c r="C83" s="5"/>
      <c r="D83" s="3"/>
      <c r="E83" s="3"/>
      <c r="F83" s="3"/>
      <c r="G83" s="3"/>
      <c r="H83" s="3"/>
      <c r="I83" s="3"/>
      <c r="J83" s="4"/>
      <c r="K83" s="5"/>
    </row>
    <row r="84" spans="1:11" ht="16.5" x14ac:dyDescent="0.3">
      <c r="A84" s="7"/>
      <c r="B84" s="3"/>
      <c r="C84" s="5"/>
      <c r="D84" s="3"/>
      <c r="E84" s="3"/>
      <c r="F84" s="3"/>
      <c r="G84" s="3"/>
      <c r="H84" s="3"/>
      <c r="I84" s="3"/>
      <c r="J84" s="4"/>
      <c r="K84" s="5"/>
    </row>
    <row r="85" spans="1:11" ht="16.5" x14ac:dyDescent="0.3">
      <c r="A85" s="7"/>
      <c r="B85" s="3"/>
      <c r="C85" s="5"/>
      <c r="D85" s="3"/>
      <c r="E85" s="3"/>
      <c r="F85" s="3"/>
      <c r="G85" s="3"/>
      <c r="H85" s="3"/>
      <c r="I85" s="3"/>
      <c r="J85" s="4"/>
      <c r="K85" s="5"/>
    </row>
    <row r="86" spans="1:11" ht="16.5" x14ac:dyDescent="0.3">
      <c r="A86" s="7"/>
      <c r="B86" s="3"/>
      <c r="C86" s="5"/>
      <c r="D86" s="3"/>
      <c r="E86" s="3"/>
      <c r="F86" s="3"/>
      <c r="G86" s="3"/>
      <c r="H86" s="3"/>
      <c r="I86" s="3"/>
      <c r="J86" s="4"/>
      <c r="K86" s="5"/>
    </row>
    <row r="87" spans="1:11" ht="16.5" x14ac:dyDescent="0.3">
      <c r="A87" s="7"/>
      <c r="B87" s="3"/>
      <c r="C87" s="5"/>
      <c r="D87" s="3"/>
      <c r="E87" s="3"/>
      <c r="F87" s="3"/>
      <c r="G87" s="3"/>
      <c r="H87" s="3"/>
      <c r="I87" s="3"/>
      <c r="J87" s="4"/>
      <c r="K87" s="5"/>
    </row>
    <row r="88" spans="1:11" ht="16.5" x14ac:dyDescent="0.3">
      <c r="A88" s="7"/>
      <c r="B88" s="3"/>
      <c r="C88" s="5"/>
      <c r="D88" s="3"/>
      <c r="E88" s="3"/>
      <c r="F88" s="3"/>
      <c r="G88" s="3"/>
      <c r="H88" s="3"/>
      <c r="I88" s="3"/>
      <c r="J88" s="4"/>
      <c r="K88" s="5"/>
    </row>
    <row r="89" spans="1:11" ht="16.5" x14ac:dyDescent="0.3">
      <c r="A89" s="7"/>
      <c r="B89" s="3"/>
      <c r="C89" s="5"/>
      <c r="D89" s="3"/>
      <c r="E89" s="3"/>
      <c r="F89" s="3"/>
      <c r="G89" s="3"/>
      <c r="H89" s="3"/>
      <c r="I89" s="3"/>
      <c r="J89" s="4"/>
      <c r="K89" s="5"/>
    </row>
    <row r="90" spans="1:11" ht="16.5" x14ac:dyDescent="0.3">
      <c r="A90" s="7"/>
      <c r="B90" s="3"/>
      <c r="C90" s="5"/>
      <c r="D90" s="3"/>
      <c r="E90" s="3"/>
      <c r="F90" s="3"/>
      <c r="G90" s="3"/>
      <c r="H90" s="3"/>
      <c r="I90" s="3"/>
      <c r="J90" s="4"/>
      <c r="K90" s="5"/>
    </row>
    <row r="91" spans="1:11" ht="16.5" x14ac:dyDescent="0.3">
      <c r="A91" s="7"/>
      <c r="B91" s="3"/>
      <c r="C91" s="5"/>
      <c r="D91" s="3"/>
      <c r="E91" s="3"/>
      <c r="F91" s="3"/>
      <c r="G91" s="3"/>
      <c r="H91" s="3"/>
      <c r="I91" s="3"/>
      <c r="J91" s="4"/>
      <c r="K91" s="5"/>
    </row>
    <row r="92" spans="1:11" ht="16.5" x14ac:dyDescent="0.3">
      <c r="A92" s="7"/>
      <c r="B92" s="3"/>
      <c r="C92" s="5"/>
      <c r="D92" s="3"/>
      <c r="E92" s="3"/>
      <c r="F92" s="3"/>
      <c r="G92" s="3"/>
      <c r="H92" s="3"/>
      <c r="I92" s="3"/>
      <c r="J92" s="4"/>
      <c r="K92" s="5"/>
    </row>
    <row r="93" spans="1:11" ht="16.5" x14ac:dyDescent="0.3">
      <c r="A93" s="7"/>
      <c r="B93" s="3"/>
      <c r="C93" s="5"/>
      <c r="D93" s="3"/>
      <c r="E93" s="3"/>
      <c r="F93" s="3"/>
      <c r="G93" s="3"/>
      <c r="H93" s="3"/>
      <c r="I93" s="3"/>
      <c r="J93" s="4"/>
      <c r="K93" s="5"/>
    </row>
    <row r="94" spans="1:11" ht="16.5" x14ac:dyDescent="0.3">
      <c r="A94" s="7"/>
      <c r="B94" s="3"/>
      <c r="C94" s="109"/>
      <c r="D94" s="3"/>
      <c r="E94" s="3"/>
      <c r="F94" s="3"/>
      <c r="G94" s="3"/>
      <c r="H94" s="3"/>
      <c r="I94" s="3"/>
      <c r="J94" s="4"/>
      <c r="K94" s="5"/>
    </row>
    <row r="95" spans="1:11" ht="16.5" x14ac:dyDescent="0.3">
      <c r="A95" s="7"/>
      <c r="B95" s="3"/>
      <c r="C95" s="3"/>
      <c r="D95" s="3"/>
      <c r="E95" s="3"/>
      <c r="F95" s="3"/>
      <c r="G95" s="3"/>
      <c r="H95" s="3"/>
      <c r="I95" s="3"/>
      <c r="J95" s="4"/>
      <c r="K95" s="5"/>
    </row>
    <row r="96" spans="1:11" ht="16.5" x14ac:dyDescent="0.3">
      <c r="A96" s="7"/>
      <c r="B96" s="3"/>
      <c r="C96" s="3"/>
      <c r="D96" s="3"/>
      <c r="E96" s="3"/>
      <c r="F96" s="3"/>
      <c r="G96" s="3"/>
      <c r="H96" s="3"/>
      <c r="I96" s="3"/>
      <c r="J96" s="4"/>
      <c r="K96" s="3"/>
    </row>
    <row r="97" spans="1:12" ht="16.5" x14ac:dyDescent="0.3">
      <c r="A97" s="7"/>
      <c r="B97" s="3"/>
      <c r="C97" s="5"/>
      <c r="D97" s="3"/>
      <c r="E97" s="3"/>
      <c r="F97" s="3"/>
      <c r="G97" s="3"/>
      <c r="H97" s="3"/>
      <c r="I97" s="3"/>
      <c r="J97" s="4"/>
      <c r="K97" s="5"/>
    </row>
    <row r="98" spans="1:12" ht="16.5" x14ac:dyDescent="0.3">
      <c r="A98" s="7"/>
      <c r="B98" s="3"/>
      <c r="C98" s="55"/>
      <c r="D98" s="3"/>
      <c r="E98" s="3"/>
      <c r="F98" s="123"/>
      <c r="G98" s="3"/>
      <c r="H98" s="3"/>
      <c r="I98" s="3"/>
      <c r="J98" s="4"/>
      <c r="K98" s="124"/>
    </row>
    <row r="99" spans="1:12" ht="16.5" x14ac:dyDescent="0.3">
      <c r="A99" s="7"/>
      <c r="B99" s="3"/>
      <c r="C99" s="5"/>
      <c r="D99" s="3"/>
      <c r="E99" s="3"/>
      <c r="F99" s="3"/>
      <c r="G99" s="3"/>
      <c r="H99" s="3"/>
      <c r="I99" s="3"/>
      <c r="J99" s="4"/>
      <c r="K99" s="5"/>
    </row>
    <row r="100" spans="1:12" ht="16.5" x14ac:dyDescent="0.3">
      <c r="A100" s="7"/>
      <c r="B100" s="3"/>
      <c r="C100" s="5"/>
      <c r="D100" s="3"/>
      <c r="E100" s="3"/>
      <c r="F100" s="3"/>
      <c r="G100" s="3"/>
      <c r="H100" s="3"/>
      <c r="I100" s="3"/>
      <c r="J100" s="4"/>
      <c r="K100" s="5"/>
    </row>
    <row r="101" spans="1:12" ht="16.5" x14ac:dyDescent="0.3">
      <c r="A101" s="7"/>
      <c r="B101" s="3"/>
      <c r="C101" s="5"/>
      <c r="D101" s="3"/>
      <c r="E101" s="3"/>
      <c r="F101" s="3"/>
      <c r="G101" s="3"/>
      <c r="H101" s="3"/>
      <c r="I101" s="3"/>
      <c r="J101" s="4"/>
      <c r="K101" s="5"/>
    </row>
    <row r="102" spans="1:12" ht="16.5" x14ac:dyDescent="0.3">
      <c r="A102" s="7"/>
      <c r="B102" s="3"/>
      <c r="C102" s="5"/>
      <c r="D102" s="3"/>
      <c r="E102" s="3"/>
      <c r="F102" s="3"/>
      <c r="G102" s="3"/>
      <c r="H102" s="3"/>
      <c r="I102" s="3"/>
      <c r="J102" s="4"/>
      <c r="K102" s="5"/>
    </row>
    <row r="103" spans="1:12" ht="16.5" x14ac:dyDescent="0.3">
      <c r="A103" s="7"/>
      <c r="B103" s="3"/>
      <c r="C103" s="5"/>
      <c r="D103" s="3"/>
      <c r="E103" s="3"/>
      <c r="F103" s="3"/>
      <c r="G103" s="3"/>
      <c r="H103" s="3"/>
      <c r="I103" s="3"/>
      <c r="J103" s="4"/>
      <c r="K103" s="5"/>
    </row>
    <row r="104" spans="1:12" ht="16.5" x14ac:dyDescent="0.3">
      <c r="A104" s="7"/>
      <c r="B104" s="3"/>
      <c r="C104" s="5"/>
      <c r="D104" s="3"/>
      <c r="E104" s="3"/>
      <c r="F104" s="3"/>
      <c r="G104" s="3"/>
      <c r="H104" s="3"/>
      <c r="I104" s="3"/>
      <c r="J104" s="4"/>
      <c r="K104" s="5"/>
    </row>
    <row r="105" spans="1:12" ht="16.5" x14ac:dyDescent="0.3">
      <c r="A105" s="7"/>
      <c r="B105" s="3"/>
      <c r="C105" s="5"/>
      <c r="D105" s="3"/>
      <c r="E105" s="3"/>
      <c r="F105" s="3"/>
      <c r="G105" s="3"/>
      <c r="H105" s="3"/>
      <c r="I105" s="3"/>
      <c r="J105" s="4"/>
      <c r="K105" s="5"/>
    </row>
    <row r="106" spans="1:12" ht="16.5" x14ac:dyDescent="0.3">
      <c r="A106" s="7"/>
      <c r="B106" s="3"/>
      <c r="C106" s="5"/>
      <c r="D106" s="3"/>
      <c r="E106" s="3"/>
      <c r="F106" s="3"/>
      <c r="G106" s="3"/>
      <c r="H106" s="3"/>
      <c r="I106" s="3"/>
      <c r="J106" s="4"/>
      <c r="K106" s="5"/>
    </row>
    <row r="107" spans="1:12" ht="16.5" x14ac:dyDescent="0.3">
      <c r="A107" s="7"/>
      <c r="B107" s="3"/>
      <c r="C107" s="5"/>
      <c r="D107" s="3"/>
      <c r="E107" s="3"/>
      <c r="F107" s="123"/>
      <c r="G107" s="3"/>
      <c r="H107" s="3"/>
      <c r="I107" s="3"/>
      <c r="J107" s="4"/>
      <c r="K107" s="124"/>
    </row>
    <row r="108" spans="1:12" ht="16.5" x14ac:dyDescent="0.3">
      <c r="A108" s="7"/>
      <c r="B108" s="88"/>
      <c r="C108" s="118"/>
      <c r="D108" s="3"/>
      <c r="E108" s="3"/>
      <c r="F108" s="123"/>
      <c r="G108" s="3"/>
      <c r="H108" s="3"/>
      <c r="I108" s="3"/>
      <c r="J108" s="4"/>
      <c r="K108" s="124"/>
      <c r="L108">
        <f>+K108/9250</f>
        <v>0</v>
      </c>
    </row>
    <row r="109" spans="1:12" ht="16.5" x14ac:dyDescent="0.3">
      <c r="A109" s="7"/>
      <c r="B109" s="3"/>
      <c r="C109" s="5"/>
      <c r="D109" s="3"/>
      <c r="E109" s="3"/>
      <c r="F109" s="123"/>
      <c r="G109" s="3"/>
      <c r="H109" s="3"/>
      <c r="I109" s="3"/>
      <c r="J109" s="4"/>
      <c r="K109" s="124"/>
    </row>
    <row r="110" spans="1:12" ht="16.5" x14ac:dyDescent="0.3">
      <c r="A110" s="7"/>
      <c r="B110" s="3"/>
      <c r="C110" s="5"/>
      <c r="D110" s="3"/>
      <c r="E110" s="3"/>
      <c r="F110" s="3"/>
      <c r="G110" s="3"/>
      <c r="H110" s="3"/>
      <c r="I110" s="3"/>
      <c r="J110" s="4"/>
      <c r="K110" s="124"/>
    </row>
    <row r="111" spans="1:12" ht="16.5" x14ac:dyDescent="0.3">
      <c r="A111" s="7"/>
      <c r="B111" s="3"/>
      <c r="C111" s="5"/>
      <c r="D111" s="3"/>
      <c r="E111" s="3"/>
      <c r="F111" s="3"/>
      <c r="G111" s="3"/>
      <c r="H111" s="3"/>
      <c r="I111" s="3"/>
      <c r="J111" s="4"/>
      <c r="K111" s="5"/>
    </row>
    <row r="112" spans="1:12" ht="16.5" x14ac:dyDescent="0.3">
      <c r="A112" s="7"/>
      <c r="B112" s="88"/>
      <c r="C112" s="5"/>
      <c r="D112" s="3"/>
      <c r="E112" s="3"/>
      <c r="F112" s="123"/>
      <c r="G112" s="3"/>
      <c r="H112" s="3"/>
      <c r="I112" s="3"/>
      <c r="J112" s="4"/>
      <c r="K112" s="124"/>
    </row>
    <row r="113" spans="1:11" ht="16.5" x14ac:dyDescent="0.3">
      <c r="A113" s="7"/>
      <c r="B113" s="3"/>
      <c r="C113" s="5"/>
      <c r="D113" s="3"/>
      <c r="E113" s="3"/>
      <c r="F113" s="3"/>
      <c r="G113" s="3"/>
      <c r="H113" s="3"/>
      <c r="I113" s="3"/>
      <c r="J113" s="4"/>
      <c r="K113" s="5"/>
    </row>
    <row r="114" spans="1:11" ht="16.5" x14ac:dyDescent="0.3">
      <c r="A114" s="7"/>
      <c r="B114" s="3"/>
      <c r="C114" s="5"/>
      <c r="D114" s="3"/>
      <c r="E114" s="3"/>
      <c r="F114" s="123"/>
      <c r="G114" s="3"/>
      <c r="H114" s="3"/>
      <c r="I114" s="3"/>
      <c r="J114" s="4"/>
      <c r="K114" s="124"/>
    </row>
    <row r="115" spans="1:11" ht="16.5" x14ac:dyDescent="0.3">
      <c r="A115" s="7"/>
      <c r="B115" s="3"/>
      <c r="C115" s="5"/>
      <c r="D115" s="3"/>
      <c r="E115" s="3"/>
      <c r="F115" s="3"/>
      <c r="G115" s="3"/>
      <c r="H115" s="3"/>
      <c r="I115" s="3"/>
      <c r="J115" s="4"/>
      <c r="K115" s="5"/>
    </row>
    <row r="116" spans="1:11" ht="16.5" x14ac:dyDescent="0.3">
      <c r="A116" s="7"/>
      <c r="B116" s="3"/>
      <c r="C116" s="5"/>
      <c r="D116" s="3"/>
      <c r="E116" s="3"/>
      <c r="F116" s="3"/>
      <c r="G116" s="3"/>
      <c r="H116" s="3"/>
      <c r="I116" s="3"/>
      <c r="J116" s="4"/>
      <c r="K116" s="5"/>
    </row>
    <row r="117" spans="1:11" ht="16.5" x14ac:dyDescent="0.3">
      <c r="A117" s="7"/>
      <c r="B117" s="3"/>
      <c r="C117" s="5"/>
      <c r="D117" s="3"/>
      <c r="E117" s="3"/>
      <c r="F117" s="123"/>
      <c r="G117" s="3"/>
      <c r="H117" s="3"/>
      <c r="I117" s="3"/>
      <c r="J117" s="4"/>
      <c r="K117" s="124"/>
    </row>
    <row r="118" spans="1:11" ht="16.5" x14ac:dyDescent="0.3">
      <c r="A118" s="7"/>
      <c r="B118" s="3"/>
      <c r="C118" s="5"/>
      <c r="D118" s="3"/>
      <c r="E118" s="3"/>
      <c r="F118" s="3"/>
      <c r="G118" s="3"/>
      <c r="H118" s="3"/>
      <c r="I118" s="3"/>
      <c r="J118" s="4"/>
      <c r="K118" s="5"/>
    </row>
    <row r="119" spans="1:11" ht="16.5" x14ac:dyDescent="0.3">
      <c r="A119" s="7"/>
      <c r="B119" s="3"/>
      <c r="C119" s="5"/>
      <c r="D119" s="3"/>
      <c r="E119" s="3"/>
      <c r="F119" s="3"/>
      <c r="G119" s="3"/>
      <c r="H119" s="3"/>
      <c r="I119" s="3"/>
      <c r="J119" s="4"/>
      <c r="K119" s="5"/>
    </row>
    <row r="120" spans="1:11" ht="16.5" x14ac:dyDescent="0.3">
      <c r="A120" s="7"/>
      <c r="B120" s="3"/>
      <c r="C120" s="109"/>
      <c r="D120" s="3"/>
      <c r="E120" s="3"/>
      <c r="F120" s="3"/>
      <c r="G120" s="3"/>
      <c r="H120" s="3"/>
      <c r="I120" s="3"/>
      <c r="J120" s="4"/>
      <c r="K120" s="5"/>
    </row>
    <row r="121" spans="1:11" ht="16.5" x14ac:dyDescent="0.3">
      <c r="A121" s="7"/>
      <c r="B121" s="3"/>
      <c r="C121" s="109"/>
      <c r="D121" s="3"/>
      <c r="E121" s="3"/>
      <c r="F121" s="3"/>
      <c r="G121" s="3"/>
      <c r="H121" s="3"/>
      <c r="I121" s="3"/>
      <c r="J121" s="4"/>
      <c r="K121" s="5"/>
    </row>
    <row r="122" spans="1:11" ht="16.5" x14ac:dyDescent="0.3">
      <c r="A122" s="7"/>
      <c r="B122" s="3"/>
      <c r="C122" s="5"/>
      <c r="D122" s="3"/>
      <c r="E122" s="3"/>
      <c r="F122" s="3"/>
      <c r="G122" s="3"/>
      <c r="H122" s="3"/>
      <c r="I122" s="3"/>
      <c r="J122" s="4"/>
      <c r="K122" s="5"/>
    </row>
    <row r="123" spans="1:11" ht="16.5" x14ac:dyDescent="0.3">
      <c r="A123" s="7"/>
      <c r="B123" s="3"/>
      <c r="C123" s="5"/>
      <c r="D123" s="3"/>
      <c r="E123" s="3"/>
      <c r="F123" s="3"/>
      <c r="G123" s="3"/>
      <c r="H123" s="3"/>
      <c r="I123" s="3"/>
      <c r="J123" s="4"/>
      <c r="K123" s="5"/>
    </row>
    <row r="124" spans="1:11" ht="16.5" x14ac:dyDescent="0.3">
      <c r="A124" s="7"/>
      <c r="B124" s="3"/>
      <c r="C124" s="5"/>
      <c r="D124" s="3"/>
      <c r="E124" s="3"/>
      <c r="F124" s="3"/>
      <c r="G124" s="3"/>
      <c r="H124" s="3"/>
      <c r="I124" s="3"/>
      <c r="J124" s="4"/>
      <c r="K124" s="5"/>
    </row>
    <row r="125" spans="1:11" ht="16.5" x14ac:dyDescent="0.3">
      <c r="A125" s="7"/>
      <c r="B125" s="88"/>
      <c r="C125" s="118"/>
      <c r="D125" s="3"/>
      <c r="E125" s="3"/>
      <c r="F125" s="3"/>
      <c r="G125" s="3"/>
      <c r="H125" s="3"/>
      <c r="I125" s="3"/>
      <c r="J125" s="4"/>
      <c r="K125" s="5"/>
    </row>
    <row r="126" spans="1:11" ht="16.5" x14ac:dyDescent="0.3">
      <c r="A126" s="7"/>
      <c r="B126" s="3"/>
      <c r="C126" s="5"/>
      <c r="D126" s="3"/>
      <c r="E126" s="3"/>
      <c r="F126" s="3"/>
      <c r="G126" s="3"/>
      <c r="H126" s="3"/>
      <c r="I126" s="3"/>
      <c r="J126" s="4"/>
      <c r="K126" s="5"/>
    </row>
    <row r="127" spans="1:11" ht="16.5" x14ac:dyDescent="0.3">
      <c r="A127" s="7"/>
      <c r="B127" s="3"/>
      <c r="C127" s="5"/>
      <c r="D127" s="3"/>
      <c r="E127" s="3"/>
      <c r="F127" s="3"/>
      <c r="G127" s="3"/>
      <c r="H127" s="3"/>
      <c r="I127" s="3"/>
      <c r="J127" s="4"/>
      <c r="K127" s="5"/>
    </row>
    <row r="128" spans="1:11" ht="16.5" x14ac:dyDescent="0.3">
      <c r="A128" s="7"/>
      <c r="B128" s="3"/>
      <c r="C128" s="5"/>
      <c r="D128" s="3"/>
      <c r="E128" s="3"/>
      <c r="F128" s="3"/>
      <c r="G128" s="3"/>
      <c r="H128" s="3"/>
      <c r="I128" s="3"/>
      <c r="J128" s="4"/>
      <c r="K128" s="5"/>
    </row>
    <row r="129" spans="1:11" ht="16.5" x14ac:dyDescent="0.3">
      <c r="A129" s="7"/>
      <c r="B129" s="3"/>
      <c r="C129" s="5"/>
      <c r="D129" s="3"/>
      <c r="E129" s="3"/>
      <c r="F129" s="3"/>
      <c r="G129" s="3"/>
      <c r="H129" s="3"/>
      <c r="I129" s="3"/>
      <c r="J129" s="4"/>
      <c r="K129" s="5"/>
    </row>
    <row r="130" spans="1:11" ht="16.5" x14ac:dyDescent="0.3">
      <c r="A130" s="7"/>
      <c r="B130" s="3"/>
      <c r="C130" s="5"/>
      <c r="D130" s="3"/>
      <c r="E130" s="3"/>
      <c r="F130" s="3"/>
      <c r="G130" s="3"/>
      <c r="H130" s="3"/>
      <c r="I130" s="3"/>
      <c r="J130" s="4"/>
      <c r="K130" s="5"/>
    </row>
    <row r="131" spans="1:11" ht="16.5" x14ac:dyDescent="0.3">
      <c r="A131" s="7"/>
      <c r="B131" s="3"/>
      <c r="C131" s="5"/>
      <c r="D131" s="3"/>
      <c r="E131" s="3"/>
      <c r="F131" s="3"/>
      <c r="G131" s="3"/>
      <c r="H131" s="3"/>
      <c r="I131" s="3"/>
      <c r="J131" s="4"/>
      <c r="K131" s="5"/>
    </row>
    <row r="132" spans="1:11" ht="16.5" x14ac:dyDescent="0.3">
      <c r="A132" s="7"/>
      <c r="B132" s="3"/>
      <c r="C132" s="5"/>
      <c r="D132" s="3"/>
      <c r="E132" s="3"/>
      <c r="F132" s="3"/>
      <c r="G132" s="3"/>
      <c r="H132" s="3"/>
      <c r="I132" s="3"/>
      <c r="J132" s="4"/>
      <c r="K132" s="5"/>
    </row>
    <row r="133" spans="1:11" ht="16.5" x14ac:dyDescent="0.3">
      <c r="A133" s="7"/>
      <c r="B133" s="3"/>
      <c r="C133" s="5"/>
      <c r="D133" s="3"/>
      <c r="E133" s="3"/>
      <c r="F133" s="3"/>
      <c r="G133" s="3"/>
      <c r="H133" s="3"/>
      <c r="I133" s="3"/>
      <c r="J133" s="4"/>
      <c r="K133" s="5"/>
    </row>
    <row r="134" spans="1:11" ht="16.5" x14ac:dyDescent="0.3">
      <c r="A134" s="7"/>
      <c r="B134" s="3"/>
      <c r="C134" s="5"/>
      <c r="D134" s="3"/>
      <c r="E134" s="3"/>
      <c r="F134" s="3"/>
      <c r="G134" s="3"/>
      <c r="H134" s="3"/>
      <c r="I134" s="3"/>
      <c r="J134" s="4"/>
      <c r="K134" s="5"/>
    </row>
    <row r="135" spans="1:11" ht="16.5" x14ac:dyDescent="0.3">
      <c r="A135" s="7"/>
      <c r="B135" s="3"/>
      <c r="C135" s="5"/>
      <c r="D135" s="3"/>
      <c r="E135" s="3"/>
      <c r="F135" s="3"/>
      <c r="G135" s="3"/>
      <c r="H135" s="3"/>
      <c r="I135" s="3"/>
      <c r="J135" s="4"/>
      <c r="K135" s="5"/>
    </row>
    <row r="136" spans="1:11" ht="16.5" x14ac:dyDescent="0.3">
      <c r="A136" s="7"/>
      <c r="B136" s="3"/>
      <c r="C136" s="5"/>
      <c r="D136" s="3"/>
      <c r="E136" s="3"/>
      <c r="F136" s="3"/>
      <c r="G136" s="3"/>
      <c r="H136" s="3"/>
      <c r="I136" s="3"/>
      <c r="J136" s="4"/>
      <c r="K136" s="5"/>
    </row>
    <row r="137" spans="1:11" ht="16.5" x14ac:dyDescent="0.3">
      <c r="A137" s="7"/>
      <c r="B137" s="88"/>
      <c r="C137" s="118"/>
      <c r="D137" s="3"/>
      <c r="E137" s="3"/>
      <c r="F137" s="3"/>
      <c r="G137" s="3"/>
      <c r="H137" s="3"/>
      <c r="I137" s="3"/>
      <c r="J137" s="4"/>
      <c r="K137" s="5"/>
    </row>
    <row r="138" spans="1:11" ht="16.5" x14ac:dyDescent="0.3">
      <c r="A138" s="7"/>
      <c r="B138" s="3"/>
      <c r="C138" s="5"/>
      <c r="D138" s="3"/>
      <c r="E138" s="3"/>
      <c r="F138" s="3"/>
      <c r="G138" s="3"/>
      <c r="H138" s="3"/>
      <c r="I138" s="3"/>
      <c r="J138" s="4"/>
      <c r="K138" s="5"/>
    </row>
    <row r="139" spans="1:11" ht="16.5" x14ac:dyDescent="0.3">
      <c r="A139" s="7"/>
      <c r="B139" s="3"/>
      <c r="C139" s="5"/>
      <c r="D139" s="3"/>
      <c r="E139" s="3"/>
      <c r="F139" s="3"/>
      <c r="G139" s="3"/>
      <c r="H139" s="3"/>
      <c r="I139" s="3"/>
      <c r="J139" s="4"/>
      <c r="K139" s="5"/>
    </row>
    <row r="140" spans="1:11" ht="16.5" x14ac:dyDescent="0.3">
      <c r="A140" s="7"/>
      <c r="B140" s="3"/>
      <c r="C140" s="5"/>
      <c r="D140" s="3"/>
      <c r="E140" s="3"/>
      <c r="F140" s="3"/>
      <c r="G140" s="3"/>
      <c r="H140" s="3"/>
      <c r="I140" s="3"/>
      <c r="J140" s="4"/>
      <c r="K140" s="5"/>
    </row>
    <row r="141" spans="1:11" ht="16.5" x14ac:dyDescent="0.3">
      <c r="A141" s="7"/>
      <c r="B141" s="3"/>
      <c r="C141" s="5"/>
      <c r="D141" s="3"/>
      <c r="E141" s="3"/>
      <c r="F141" s="3"/>
      <c r="G141" s="3"/>
      <c r="H141" s="3"/>
      <c r="I141" s="3"/>
      <c r="J141" s="4"/>
      <c r="K141" s="5"/>
    </row>
    <row r="142" spans="1:11" ht="16.5" x14ac:dyDescent="0.3">
      <c r="A142" s="7"/>
      <c r="B142" s="3"/>
      <c r="C142" s="5"/>
      <c r="D142" s="3"/>
      <c r="E142" s="3"/>
      <c r="F142" s="3"/>
      <c r="G142" s="3"/>
      <c r="H142" s="3"/>
      <c r="I142" s="3"/>
      <c r="J142" s="4"/>
      <c r="K142" s="5"/>
    </row>
    <row r="143" spans="1:11" ht="16.5" x14ac:dyDescent="0.3">
      <c r="A143" s="7"/>
      <c r="B143" s="3"/>
      <c r="C143" s="3"/>
      <c r="D143" s="3"/>
      <c r="E143" s="3"/>
      <c r="F143" s="3"/>
      <c r="G143" s="3"/>
      <c r="H143" s="3"/>
      <c r="I143" s="3"/>
      <c r="J143" s="4"/>
      <c r="K143" s="5"/>
    </row>
    <row r="144" spans="1:11" ht="16.5" x14ac:dyDescent="0.3">
      <c r="A144" s="7"/>
      <c r="B144" s="3"/>
      <c r="C144" s="5"/>
      <c r="D144" s="3"/>
      <c r="E144" s="3"/>
      <c r="F144" s="3"/>
      <c r="G144" s="3"/>
      <c r="H144" s="3"/>
      <c r="I144" s="3"/>
      <c r="J144" s="4"/>
      <c r="K144" s="5"/>
    </row>
    <row r="145" spans="1:11" ht="16.5" x14ac:dyDescent="0.3">
      <c r="A145" s="7"/>
      <c r="B145" s="3"/>
      <c r="C145" s="5"/>
      <c r="D145" s="3"/>
      <c r="E145" s="3"/>
      <c r="F145" s="3"/>
      <c r="G145" s="3"/>
      <c r="H145" s="3"/>
      <c r="I145" s="3"/>
      <c r="J145" s="4"/>
      <c r="K145" s="5"/>
    </row>
    <row r="146" spans="1:11" ht="16.5" x14ac:dyDescent="0.3">
      <c r="A146" s="7"/>
      <c r="B146" s="3"/>
      <c r="C146" s="5"/>
      <c r="D146" s="3"/>
      <c r="E146" s="3"/>
      <c r="F146" s="3"/>
      <c r="G146" s="3"/>
      <c r="H146" s="3"/>
      <c r="I146" s="3"/>
      <c r="J146" s="4"/>
      <c r="K146" s="5"/>
    </row>
    <row r="147" spans="1:11" ht="16.5" x14ac:dyDescent="0.3">
      <c r="A147" s="7"/>
      <c r="B147" s="3"/>
      <c r="C147" s="5"/>
      <c r="D147" s="3"/>
      <c r="E147" s="3"/>
      <c r="F147" s="3"/>
      <c r="G147" s="3"/>
      <c r="H147" s="3"/>
      <c r="I147" s="3"/>
      <c r="J147" s="4"/>
      <c r="K147" s="5"/>
    </row>
    <row r="148" spans="1:11" ht="16.5" x14ac:dyDescent="0.3">
      <c r="A148" s="7"/>
      <c r="B148" s="3"/>
      <c r="C148" s="5"/>
      <c r="D148" s="3"/>
      <c r="E148" s="3"/>
      <c r="F148" s="3"/>
      <c r="G148" s="3"/>
      <c r="H148" s="3"/>
      <c r="I148" s="3"/>
      <c r="J148" s="4"/>
      <c r="K148" s="5"/>
    </row>
    <row r="149" spans="1:11" ht="16.5" x14ac:dyDescent="0.3">
      <c r="A149" s="7"/>
      <c r="B149" s="3"/>
      <c r="C149" s="5"/>
      <c r="D149" s="3"/>
      <c r="E149" s="3"/>
      <c r="F149" s="3"/>
      <c r="G149" s="3"/>
      <c r="H149" s="3"/>
      <c r="I149" s="3"/>
      <c r="J149" s="4"/>
      <c r="K149" s="5"/>
    </row>
    <row r="150" spans="1:11" ht="16.5" x14ac:dyDescent="0.3">
      <c r="A150" s="7"/>
      <c r="B150" s="3"/>
      <c r="C150" s="5"/>
      <c r="D150" s="3"/>
      <c r="E150" s="3"/>
      <c r="F150" s="3"/>
      <c r="G150" s="3"/>
      <c r="H150" s="3"/>
      <c r="I150" s="3"/>
      <c r="J150" s="4"/>
      <c r="K150" s="5"/>
    </row>
    <row r="151" spans="1:11" ht="16.5" x14ac:dyDescent="0.3">
      <c r="A151" s="7"/>
      <c r="B151" s="3"/>
      <c r="C151" s="5"/>
      <c r="D151" s="3"/>
      <c r="E151" s="3"/>
      <c r="F151" s="3"/>
      <c r="G151" s="3"/>
      <c r="H151" s="3"/>
      <c r="I151" s="3"/>
      <c r="J151" s="4"/>
      <c r="K151" s="5"/>
    </row>
    <row r="152" spans="1:11" ht="16.5" x14ac:dyDescent="0.3">
      <c r="A152" s="7"/>
      <c r="B152" s="3"/>
      <c r="C152" s="5"/>
      <c r="D152" s="3"/>
      <c r="E152" s="3"/>
      <c r="F152" s="3"/>
      <c r="G152" s="3"/>
      <c r="H152" s="3"/>
      <c r="I152" s="3"/>
      <c r="J152" s="4"/>
      <c r="K152" s="5"/>
    </row>
    <row r="153" spans="1:11" ht="16.5" x14ac:dyDescent="0.3">
      <c r="A153" s="7"/>
      <c r="B153" s="3"/>
      <c r="C153" s="5"/>
      <c r="D153" s="3"/>
      <c r="E153" s="3"/>
      <c r="F153" s="3"/>
      <c r="G153" s="3"/>
      <c r="H153" s="3"/>
      <c r="I153" s="3"/>
      <c r="J153" s="4"/>
      <c r="K153" s="5"/>
    </row>
    <row r="154" spans="1:11" ht="16.5" x14ac:dyDescent="0.3">
      <c r="A154" s="7"/>
      <c r="B154" s="3"/>
      <c r="C154" s="5"/>
      <c r="D154" s="3"/>
      <c r="E154" s="3"/>
      <c r="F154" s="3"/>
      <c r="G154" s="3"/>
      <c r="H154" s="3"/>
      <c r="I154" s="3"/>
      <c r="J154" s="4"/>
      <c r="K154" s="5"/>
    </row>
    <row r="155" spans="1:11" ht="16.5" x14ac:dyDescent="0.3">
      <c r="A155" s="7"/>
      <c r="B155" s="3"/>
      <c r="C155" s="5"/>
      <c r="D155" s="3"/>
      <c r="E155" s="3"/>
      <c r="F155" s="3"/>
      <c r="G155" s="3"/>
      <c r="H155" s="3"/>
      <c r="I155" s="3"/>
      <c r="J155" s="4"/>
      <c r="K155" s="5"/>
    </row>
    <row r="156" spans="1:11" ht="16.5" x14ac:dyDescent="0.3">
      <c r="A156" s="7"/>
      <c r="B156" s="3"/>
      <c r="C156" s="5"/>
      <c r="D156" s="3"/>
      <c r="E156" s="3"/>
      <c r="F156" s="3"/>
      <c r="G156" s="3"/>
      <c r="H156" s="3"/>
      <c r="I156" s="3"/>
      <c r="J156" s="4"/>
      <c r="K156" s="5"/>
    </row>
    <row r="157" spans="1:11" ht="16.5" x14ac:dyDescent="0.3">
      <c r="A157" s="7"/>
      <c r="B157" s="3"/>
      <c r="C157" s="5"/>
      <c r="D157" s="3"/>
      <c r="E157" s="3"/>
      <c r="F157" s="3"/>
      <c r="G157" s="3"/>
      <c r="H157" s="3"/>
      <c r="I157" s="3"/>
      <c r="J157" s="4"/>
      <c r="K157" s="5"/>
    </row>
    <row r="158" spans="1:11" ht="16.5" x14ac:dyDescent="0.3">
      <c r="A158" s="7"/>
      <c r="B158" s="3"/>
      <c r="C158" s="5"/>
      <c r="D158" s="3"/>
      <c r="E158" s="3"/>
      <c r="F158" s="3"/>
      <c r="G158" s="3"/>
      <c r="H158" s="3"/>
      <c r="I158" s="3"/>
      <c r="J158" s="4"/>
      <c r="K158" s="5"/>
    </row>
    <row r="159" spans="1:11" ht="16.5" x14ac:dyDescent="0.3">
      <c r="A159" s="7"/>
      <c r="B159" s="3"/>
      <c r="C159" s="5"/>
      <c r="D159" s="3"/>
      <c r="E159" s="3"/>
      <c r="F159" s="3"/>
      <c r="G159" s="3"/>
      <c r="H159" s="3"/>
      <c r="I159" s="3"/>
      <c r="J159" s="4"/>
      <c r="K159" s="5"/>
    </row>
    <row r="160" spans="1:11" ht="16.5" x14ac:dyDescent="0.3">
      <c r="A160" s="7"/>
      <c r="B160" s="3"/>
      <c r="C160" s="5"/>
      <c r="D160" s="3"/>
      <c r="E160" s="3"/>
      <c r="F160" s="3"/>
      <c r="G160" s="3"/>
      <c r="H160" s="3"/>
      <c r="I160" s="3"/>
      <c r="J160" s="4"/>
      <c r="K160" s="5"/>
    </row>
    <row r="161" spans="1:13" ht="16.5" x14ac:dyDescent="0.3">
      <c r="A161" s="7"/>
      <c r="B161" s="3"/>
      <c r="C161" s="5"/>
      <c r="D161" s="3"/>
      <c r="E161" s="3"/>
      <c r="F161" s="3"/>
      <c r="G161" s="3"/>
      <c r="H161" s="3"/>
      <c r="I161" s="3"/>
      <c r="J161" s="4"/>
      <c r="K161" s="5"/>
    </row>
    <row r="162" spans="1:13" ht="16.5" x14ac:dyDescent="0.3">
      <c r="A162" s="7"/>
      <c r="B162" s="3"/>
      <c r="C162" s="5"/>
      <c r="D162" s="3"/>
      <c r="E162" s="3"/>
      <c r="F162" s="3"/>
      <c r="G162" s="3"/>
      <c r="H162" s="3"/>
      <c r="I162" s="3"/>
      <c r="J162" s="4"/>
      <c r="K162" s="5"/>
      <c r="M162" s="141"/>
    </row>
    <row r="163" spans="1:13" ht="16.5" x14ac:dyDescent="0.3">
      <c r="A163" s="7"/>
      <c r="B163" s="3"/>
      <c r="C163" s="5"/>
      <c r="D163" s="3"/>
      <c r="E163" s="3"/>
      <c r="F163" s="3"/>
      <c r="G163" s="3"/>
      <c r="H163" s="3"/>
      <c r="I163" s="3"/>
      <c r="J163" s="4"/>
      <c r="K163" s="5"/>
    </row>
    <row r="164" spans="1:13" ht="16.5" x14ac:dyDescent="0.3">
      <c r="A164" s="7"/>
      <c r="B164" s="3"/>
      <c r="C164" s="5"/>
      <c r="D164" s="3"/>
      <c r="E164" s="3"/>
      <c r="F164" s="3"/>
      <c r="G164" s="3"/>
      <c r="H164" s="3"/>
      <c r="I164" s="4"/>
      <c r="J164" s="4"/>
      <c r="K164" s="5"/>
    </row>
    <row r="165" spans="1:13" ht="16.5" x14ac:dyDescent="0.3">
      <c r="A165" s="7"/>
      <c r="B165" s="3"/>
      <c r="C165" s="5"/>
      <c r="D165" s="3"/>
      <c r="E165" s="3"/>
      <c r="F165" s="3"/>
      <c r="G165" s="3"/>
      <c r="H165" s="3"/>
      <c r="I165" s="4"/>
      <c r="J165" s="4"/>
      <c r="K165" s="5"/>
    </row>
    <row r="166" spans="1:13" ht="16.5" x14ac:dyDescent="0.3">
      <c r="A166" s="7"/>
      <c r="B166" s="3"/>
      <c r="C166" s="5"/>
      <c r="D166" s="3"/>
      <c r="E166" s="3"/>
      <c r="F166" s="3"/>
      <c r="G166" s="3"/>
      <c r="H166" s="3"/>
      <c r="I166" s="4"/>
      <c r="J166" s="4"/>
      <c r="K166" s="5"/>
    </row>
    <row r="167" spans="1:13" ht="16.5" x14ac:dyDescent="0.3">
      <c r="A167" s="7"/>
      <c r="B167" s="3"/>
      <c r="C167" s="5"/>
      <c r="D167" s="3"/>
      <c r="E167" s="3"/>
      <c r="F167" s="3"/>
      <c r="G167" s="3"/>
      <c r="H167" s="3"/>
      <c r="I167" s="4"/>
      <c r="J167" s="4"/>
      <c r="K167" s="5"/>
    </row>
    <row r="168" spans="1:13" ht="16.5" x14ac:dyDescent="0.3">
      <c r="A168" s="7"/>
      <c r="B168" s="3"/>
      <c r="C168" s="5"/>
      <c r="D168" s="3"/>
      <c r="E168" s="3"/>
      <c r="F168" s="3"/>
      <c r="G168" s="3"/>
      <c r="H168" s="3"/>
      <c r="I168" s="4"/>
      <c r="J168" s="4"/>
      <c r="K168" s="5"/>
    </row>
    <row r="169" spans="1:13" ht="16.5" x14ac:dyDescent="0.3">
      <c r="A169" s="7"/>
      <c r="B169" s="3"/>
      <c r="C169" s="5"/>
      <c r="D169" s="3"/>
      <c r="E169" s="3"/>
      <c r="F169" s="3"/>
      <c r="G169" s="3"/>
      <c r="H169" s="3"/>
      <c r="I169" s="4"/>
      <c r="J169" s="4"/>
      <c r="K169" s="5"/>
    </row>
    <row r="170" spans="1:13" ht="16.5" x14ac:dyDescent="0.3">
      <c r="A170" s="7"/>
      <c r="B170" s="3"/>
      <c r="C170" s="5"/>
      <c r="D170" s="3"/>
      <c r="E170" s="3"/>
      <c r="F170" s="3"/>
      <c r="G170" s="3"/>
      <c r="H170" s="3"/>
      <c r="I170" s="4"/>
      <c r="J170" s="4"/>
      <c r="K170" s="5"/>
    </row>
    <row r="171" spans="1:13" ht="16.5" x14ac:dyDescent="0.3">
      <c r="A171" s="7"/>
      <c r="B171" s="3"/>
      <c r="C171" s="5"/>
      <c r="D171" s="3"/>
      <c r="E171" s="3"/>
      <c r="F171" s="3"/>
      <c r="G171" s="3"/>
      <c r="H171" s="3"/>
      <c r="I171" s="4"/>
      <c r="J171" s="4"/>
      <c r="K171" s="5"/>
    </row>
    <row r="172" spans="1:13" ht="16.5" x14ac:dyDescent="0.3">
      <c r="A172" s="7"/>
      <c r="B172" s="3"/>
      <c r="C172" s="5"/>
      <c r="D172" s="3"/>
      <c r="E172" s="3"/>
      <c r="F172" s="3"/>
      <c r="G172" s="3"/>
      <c r="H172" s="3"/>
      <c r="I172" s="4"/>
      <c r="J172" s="4"/>
      <c r="K172" s="5"/>
    </row>
    <row r="173" spans="1:13" ht="16.5" x14ac:dyDescent="0.3">
      <c r="A173" s="7"/>
      <c r="B173" s="3"/>
      <c r="C173" s="5"/>
      <c r="D173" s="3"/>
      <c r="E173" s="3"/>
      <c r="F173" s="3"/>
      <c r="G173" s="3"/>
      <c r="H173" s="3"/>
      <c r="I173" s="4"/>
      <c r="J173" s="4"/>
      <c r="K173" s="5"/>
    </row>
    <row r="174" spans="1:13" ht="16.5" x14ac:dyDescent="0.3">
      <c r="A174" s="7"/>
      <c r="B174" s="3"/>
      <c r="C174" s="5"/>
      <c r="D174" s="3"/>
      <c r="E174" s="3"/>
      <c r="F174" s="3"/>
      <c r="G174" s="3"/>
      <c r="H174" s="3"/>
      <c r="I174" s="4"/>
      <c r="J174" s="4"/>
      <c r="K174" s="5"/>
    </row>
    <row r="175" spans="1:13" ht="16.5" x14ac:dyDescent="0.3">
      <c r="A175" s="7"/>
      <c r="B175" s="3"/>
      <c r="C175" s="5"/>
      <c r="D175" s="3"/>
      <c r="E175" s="3"/>
      <c r="F175" s="3"/>
      <c r="G175" s="3"/>
      <c r="H175" s="3"/>
      <c r="I175" s="4"/>
      <c r="J175" s="4"/>
      <c r="K175" s="5"/>
    </row>
    <row r="176" spans="1:13" ht="16.5" x14ac:dyDescent="0.3">
      <c r="A176" s="7"/>
      <c r="B176" s="3"/>
      <c r="C176" s="5"/>
      <c r="D176" s="3"/>
      <c r="E176" s="3"/>
      <c r="F176" s="3"/>
      <c r="G176" s="3"/>
      <c r="H176" s="3"/>
      <c r="I176" s="4"/>
      <c r="J176" s="4"/>
      <c r="K176" s="5"/>
    </row>
    <row r="177" spans="1:11" ht="16.5" x14ac:dyDescent="0.3">
      <c r="A177" s="7"/>
      <c r="B177" s="3"/>
      <c r="C177" s="5"/>
      <c r="D177" s="3"/>
      <c r="E177" s="3"/>
      <c r="F177" s="3"/>
      <c r="G177" s="3"/>
      <c r="H177" s="3"/>
      <c r="I177" s="4"/>
      <c r="J177" s="4"/>
      <c r="K177" s="5"/>
    </row>
    <row r="178" spans="1:11" ht="16.5" x14ac:dyDescent="0.3">
      <c r="A178" s="7"/>
      <c r="B178" s="3"/>
      <c r="C178" s="5"/>
      <c r="D178" s="3"/>
      <c r="E178" s="3"/>
      <c r="F178" s="3"/>
      <c r="G178" s="3"/>
      <c r="H178" s="3"/>
      <c r="I178" s="4"/>
      <c r="J178" s="4"/>
      <c r="K178" s="5"/>
    </row>
    <row r="179" spans="1:11" ht="16.5" x14ac:dyDescent="0.3">
      <c r="A179" s="7"/>
      <c r="B179" s="3"/>
      <c r="C179" s="5"/>
      <c r="D179" s="3"/>
      <c r="E179" s="3"/>
      <c r="F179" s="3"/>
      <c r="G179" s="3"/>
      <c r="H179" s="3"/>
      <c r="I179" s="4"/>
      <c r="J179" s="4"/>
      <c r="K179" s="5"/>
    </row>
    <row r="180" spans="1:11" ht="16.5" x14ac:dyDescent="0.3">
      <c r="A180" s="7"/>
      <c r="B180" s="3"/>
      <c r="C180" s="5"/>
      <c r="D180" s="3"/>
      <c r="E180" s="3"/>
      <c r="F180" s="3"/>
      <c r="G180" s="3"/>
      <c r="H180" s="3"/>
      <c r="I180" s="4"/>
      <c r="J180" s="4"/>
      <c r="K180" s="5"/>
    </row>
    <row r="181" spans="1:11" ht="16.5" x14ac:dyDescent="0.3">
      <c r="A181" s="7"/>
      <c r="B181" s="3"/>
      <c r="C181" s="5"/>
      <c r="D181" s="3"/>
      <c r="E181" s="3"/>
      <c r="F181" s="3"/>
      <c r="G181" s="3"/>
      <c r="H181" s="3"/>
      <c r="I181" s="4"/>
      <c r="J181" s="4"/>
      <c r="K181" s="5"/>
    </row>
    <row r="182" spans="1:11" ht="16.5" x14ac:dyDescent="0.3">
      <c r="A182" s="7"/>
      <c r="B182" s="3"/>
      <c r="C182" s="5"/>
      <c r="D182" s="3"/>
      <c r="E182" s="3"/>
      <c r="F182" s="3"/>
      <c r="G182" s="3"/>
      <c r="H182" s="3"/>
      <c r="I182" s="4"/>
      <c r="J182" s="4"/>
      <c r="K182" s="5"/>
    </row>
    <row r="183" spans="1:11" ht="16.5" x14ac:dyDescent="0.3">
      <c r="A183" s="7"/>
      <c r="B183" s="3"/>
      <c r="C183" s="5"/>
      <c r="D183" s="3"/>
      <c r="E183" s="3"/>
      <c r="F183" s="3"/>
      <c r="G183" s="3"/>
      <c r="H183" s="3"/>
      <c r="I183" s="4"/>
      <c r="J183" s="4"/>
      <c r="K183" s="5"/>
    </row>
    <row r="184" spans="1:11" ht="16.5" x14ac:dyDescent="0.3">
      <c r="A184" s="7"/>
      <c r="B184" s="3"/>
      <c r="C184" s="5"/>
      <c r="D184" s="3"/>
      <c r="E184" s="3"/>
      <c r="F184" s="3"/>
      <c r="G184" s="3"/>
      <c r="H184" s="3"/>
      <c r="I184" s="4"/>
      <c r="J184" s="4"/>
      <c r="K184" s="5"/>
    </row>
    <row r="185" spans="1:11" ht="16.5" x14ac:dyDescent="0.3">
      <c r="A185" s="7"/>
      <c r="B185" s="3"/>
      <c r="C185" s="5"/>
      <c r="D185" s="3"/>
      <c r="E185" s="3"/>
      <c r="F185" s="3"/>
      <c r="G185" s="3"/>
      <c r="H185" s="3"/>
      <c r="I185" s="4"/>
      <c r="J185" s="4"/>
      <c r="K185" s="5"/>
    </row>
    <row r="186" spans="1:11" ht="16.5" x14ac:dyDescent="0.3">
      <c r="A186" s="7"/>
      <c r="B186" s="3"/>
      <c r="C186" s="5"/>
      <c r="D186" s="3"/>
      <c r="E186" s="3"/>
      <c r="F186" s="3"/>
      <c r="G186" s="3"/>
      <c r="H186" s="3"/>
      <c r="I186" s="4"/>
      <c r="J186" s="4"/>
      <c r="K186" s="5"/>
    </row>
    <row r="187" spans="1:11" ht="16.5" x14ac:dyDescent="0.3">
      <c r="A187" s="7"/>
      <c r="B187" s="3"/>
      <c r="C187" s="5"/>
      <c r="D187" s="3"/>
      <c r="E187" s="3"/>
      <c r="F187" s="3"/>
      <c r="G187" s="3"/>
      <c r="H187" s="3"/>
      <c r="I187" s="4"/>
      <c r="J187" s="4"/>
      <c r="K187" s="5"/>
    </row>
    <row r="188" spans="1:11" ht="16.5" x14ac:dyDescent="0.3">
      <c r="A188" s="7"/>
      <c r="B188" s="3"/>
      <c r="C188" s="5"/>
      <c r="D188" s="3"/>
      <c r="E188" s="3"/>
      <c r="F188" s="3"/>
      <c r="G188" s="3"/>
      <c r="H188" s="3"/>
      <c r="I188" s="4"/>
      <c r="J188" s="4"/>
      <c r="K188" s="5"/>
    </row>
    <row r="189" spans="1:11" ht="16.5" x14ac:dyDescent="0.3">
      <c r="A189" s="7"/>
      <c r="B189" s="3"/>
      <c r="C189" s="5"/>
      <c r="D189" s="3"/>
      <c r="E189" s="3"/>
      <c r="F189" s="3"/>
      <c r="G189" s="3"/>
      <c r="H189" s="3"/>
      <c r="I189" s="4"/>
      <c r="J189" s="4"/>
      <c r="K189" s="5"/>
    </row>
    <row r="190" spans="1:11" ht="16.5" x14ac:dyDescent="0.3">
      <c r="A190" s="7"/>
      <c r="B190" s="3"/>
      <c r="C190" s="5"/>
      <c r="D190" s="3"/>
      <c r="E190" s="3"/>
      <c r="F190" s="3"/>
      <c r="G190" s="3"/>
      <c r="H190" s="3"/>
      <c r="I190" s="4"/>
      <c r="J190" s="4"/>
      <c r="K190" s="5"/>
    </row>
    <row r="191" spans="1:11" ht="16.5" x14ac:dyDescent="0.3">
      <c r="A191" s="7"/>
      <c r="B191" s="3"/>
      <c r="C191" s="5"/>
      <c r="D191" s="3"/>
      <c r="E191" s="3"/>
      <c r="F191" s="3"/>
      <c r="G191" s="3"/>
      <c r="H191" s="3"/>
      <c r="I191" s="4"/>
      <c r="J191" s="4"/>
      <c r="K191" s="5"/>
    </row>
    <row r="192" spans="1:11" ht="16.5" x14ac:dyDescent="0.3">
      <c r="A192" s="7"/>
      <c r="B192" s="3"/>
      <c r="C192" s="5"/>
      <c r="D192" s="3"/>
      <c r="E192" s="3"/>
      <c r="F192" s="3"/>
      <c r="G192" s="3"/>
      <c r="H192" s="3"/>
      <c r="I192" s="4"/>
      <c r="J192" s="4"/>
      <c r="K192" s="5"/>
    </row>
    <row r="193" spans="1:11" ht="16.5" x14ac:dyDescent="0.3">
      <c r="A193" s="7"/>
      <c r="B193" s="3"/>
      <c r="C193" s="5"/>
      <c r="D193" s="3"/>
      <c r="E193" s="3"/>
      <c r="F193" s="3"/>
      <c r="G193" s="3"/>
      <c r="H193" s="3"/>
      <c r="I193" s="4"/>
      <c r="J193" s="4"/>
      <c r="K193" s="5"/>
    </row>
    <row r="194" spans="1:11" ht="16.5" x14ac:dyDescent="0.3">
      <c r="A194" s="7"/>
      <c r="B194" s="3"/>
      <c r="C194" s="5"/>
      <c r="D194" s="3"/>
      <c r="E194" s="3"/>
      <c r="F194" s="3"/>
      <c r="G194" s="3"/>
      <c r="H194" s="3"/>
      <c r="I194" s="4"/>
      <c r="J194" s="4"/>
      <c r="K194" s="5"/>
    </row>
    <row r="195" spans="1:11" ht="16.5" x14ac:dyDescent="0.3">
      <c r="A195" s="7"/>
      <c r="B195" s="3"/>
      <c r="C195" s="5"/>
      <c r="D195" s="3"/>
      <c r="E195" s="3"/>
      <c r="F195" s="3"/>
      <c r="G195" s="3"/>
      <c r="H195" s="3"/>
      <c r="I195" s="4"/>
      <c r="J195" s="4"/>
      <c r="K195" s="5"/>
    </row>
    <row r="196" spans="1:11" ht="16.5" x14ac:dyDescent="0.3">
      <c r="A196" s="7"/>
      <c r="B196" s="3"/>
      <c r="C196" s="5"/>
      <c r="D196" s="3"/>
      <c r="E196" s="3"/>
      <c r="F196" s="3"/>
      <c r="G196" s="3"/>
      <c r="H196" s="3"/>
      <c r="I196" s="4"/>
      <c r="J196" s="4"/>
      <c r="K196" s="5"/>
    </row>
    <row r="197" spans="1:11" ht="16.5" x14ac:dyDescent="0.3">
      <c r="A197" s="7"/>
      <c r="B197" s="3"/>
      <c r="C197" s="5"/>
      <c r="D197" s="3"/>
      <c r="E197" s="3"/>
      <c r="F197" s="3"/>
      <c r="G197" s="3"/>
      <c r="H197" s="3"/>
      <c r="I197" s="4"/>
      <c r="J197" s="4"/>
      <c r="K197" s="5"/>
    </row>
    <row r="198" spans="1:11" ht="16.5" x14ac:dyDescent="0.3">
      <c r="A198" s="7"/>
      <c r="B198" s="3"/>
      <c r="C198" s="5"/>
      <c r="D198" s="3"/>
      <c r="E198" s="3"/>
      <c r="F198" s="3"/>
      <c r="G198" s="3"/>
      <c r="H198" s="3"/>
      <c r="I198" s="4"/>
      <c r="J198" s="4"/>
      <c r="K198" s="5"/>
    </row>
    <row r="199" spans="1:11" ht="16.5" x14ac:dyDescent="0.3">
      <c r="A199" s="7"/>
      <c r="B199" s="3"/>
      <c r="C199" s="5"/>
      <c r="D199" s="3"/>
      <c r="E199" s="3"/>
      <c r="F199" s="3"/>
      <c r="G199" s="3"/>
      <c r="H199" s="3"/>
      <c r="I199" s="4"/>
      <c r="J199" s="4"/>
      <c r="K199" s="5"/>
    </row>
    <row r="200" spans="1:11" ht="16.5" x14ac:dyDescent="0.3">
      <c r="A200" s="7"/>
      <c r="B200" s="3"/>
      <c r="C200" s="5"/>
      <c r="D200" s="3"/>
      <c r="E200" s="3"/>
      <c r="F200" s="3"/>
      <c r="G200" s="3"/>
      <c r="H200" s="3"/>
      <c r="I200" s="4"/>
      <c r="J200" s="4"/>
      <c r="K200" s="5"/>
    </row>
    <row r="201" spans="1:11" ht="16.5" x14ac:dyDescent="0.3">
      <c r="A201" s="7"/>
      <c r="B201" s="3"/>
      <c r="C201" s="5"/>
      <c r="D201" s="3"/>
      <c r="E201" s="3"/>
      <c r="F201" s="3"/>
      <c r="G201" s="3"/>
      <c r="H201" s="3"/>
      <c r="I201" s="4"/>
      <c r="J201" s="4"/>
      <c r="K201" s="5"/>
    </row>
    <row r="202" spans="1:11" ht="16.5" x14ac:dyDescent="0.3">
      <c r="A202" s="7"/>
      <c r="B202" s="3"/>
      <c r="C202" s="5"/>
      <c r="D202" s="3"/>
      <c r="E202" s="3"/>
      <c r="F202" s="3"/>
      <c r="G202" s="3"/>
      <c r="H202" s="3"/>
      <c r="I202" s="4"/>
      <c r="J202" s="4"/>
      <c r="K202" s="5"/>
    </row>
    <row r="203" spans="1:11" ht="16.5" x14ac:dyDescent="0.3">
      <c r="A203" s="7"/>
      <c r="B203" s="3"/>
      <c r="C203" s="5"/>
      <c r="D203" s="3"/>
      <c r="E203" s="3"/>
      <c r="F203" s="3"/>
      <c r="G203" s="3"/>
      <c r="H203" s="3"/>
      <c r="I203" s="4"/>
      <c r="J203" s="4"/>
      <c r="K203" s="5"/>
    </row>
    <row r="204" spans="1:11" ht="16.5" x14ac:dyDescent="0.3">
      <c r="A204" s="7"/>
      <c r="B204" s="3"/>
      <c r="C204" s="5"/>
      <c r="D204" s="3"/>
      <c r="E204" s="3"/>
      <c r="F204" s="3"/>
      <c r="G204" s="3"/>
      <c r="H204" s="3"/>
      <c r="I204" s="4"/>
      <c r="J204" s="4"/>
      <c r="K204" s="5"/>
    </row>
    <row r="205" spans="1:11" ht="16.5" x14ac:dyDescent="0.3">
      <c r="A205" s="7"/>
      <c r="B205" s="3"/>
      <c r="C205" s="5"/>
      <c r="D205" s="3"/>
      <c r="E205" s="3"/>
      <c r="F205" s="3"/>
      <c r="G205" s="3"/>
      <c r="H205" s="3"/>
      <c r="I205" s="4"/>
      <c r="J205" s="4"/>
      <c r="K205" s="5"/>
    </row>
    <row r="206" spans="1:11" ht="16.5" x14ac:dyDescent="0.3">
      <c r="A206" s="7"/>
      <c r="B206" s="3"/>
      <c r="C206" s="5"/>
      <c r="D206" s="3"/>
      <c r="E206" s="3"/>
      <c r="F206" s="3"/>
      <c r="G206" s="3"/>
      <c r="H206" s="3"/>
      <c r="I206" s="4"/>
      <c r="J206" s="4"/>
      <c r="K206" s="5"/>
    </row>
    <row r="207" spans="1:11" ht="16.5" x14ac:dyDescent="0.3">
      <c r="A207" s="7"/>
      <c r="B207" s="3"/>
      <c r="C207" s="5"/>
      <c r="D207" s="3"/>
      <c r="E207" s="3"/>
      <c r="F207" s="3"/>
      <c r="G207" s="3"/>
      <c r="H207" s="3"/>
      <c r="I207" s="4"/>
      <c r="J207" s="4"/>
      <c r="K207" s="5"/>
    </row>
    <row r="208" spans="1:11" ht="16.5" x14ac:dyDescent="0.3">
      <c r="A208" s="7"/>
      <c r="B208" s="3"/>
      <c r="C208" s="5"/>
      <c r="D208" s="3"/>
      <c r="E208" s="3"/>
      <c r="F208" s="3"/>
      <c r="G208" s="3"/>
      <c r="H208" s="3"/>
      <c r="I208" s="4"/>
      <c r="J208" s="4"/>
      <c r="K208" s="5"/>
    </row>
    <row r="209" spans="1:11" ht="16.5" x14ac:dyDescent="0.3">
      <c r="A209" s="7"/>
      <c r="B209" s="3"/>
      <c r="C209" s="5"/>
      <c r="D209" s="3"/>
      <c r="E209" s="3"/>
      <c r="F209" s="3"/>
      <c r="G209" s="3"/>
      <c r="H209" s="3"/>
      <c r="I209" s="4"/>
      <c r="J209" s="4"/>
      <c r="K209" s="5"/>
    </row>
    <row r="210" spans="1:11" ht="16.5" x14ac:dyDescent="0.3">
      <c r="A210" s="7"/>
      <c r="B210" s="3"/>
      <c r="C210" s="5"/>
      <c r="D210" s="3"/>
      <c r="E210" s="3"/>
      <c r="F210" s="3"/>
      <c r="G210" s="3"/>
      <c r="H210" s="3"/>
      <c r="I210" s="4"/>
      <c r="J210" s="4"/>
      <c r="K210" s="5"/>
    </row>
    <row r="211" spans="1:11" ht="16.5" x14ac:dyDescent="0.3">
      <c r="A211" s="7"/>
      <c r="B211" s="3"/>
      <c r="C211" s="5"/>
      <c r="D211" s="3"/>
      <c r="E211" s="3"/>
      <c r="F211" s="3"/>
      <c r="G211" s="3"/>
      <c r="H211" s="3"/>
      <c r="I211" s="4"/>
      <c r="J211" s="4"/>
      <c r="K211" s="5"/>
    </row>
    <row r="212" spans="1:11" ht="16.5" x14ac:dyDescent="0.3">
      <c r="A212" s="7"/>
      <c r="B212" s="3"/>
      <c r="C212" s="5"/>
      <c r="D212" s="3"/>
      <c r="E212" s="3"/>
      <c r="F212" s="3"/>
      <c r="G212" s="3"/>
      <c r="H212" s="3"/>
      <c r="I212" s="4"/>
      <c r="J212" s="4"/>
      <c r="K212" s="5"/>
    </row>
    <row r="213" spans="1:11" ht="16.5" x14ac:dyDescent="0.3">
      <c r="A213" s="7"/>
      <c r="B213" s="3"/>
      <c r="C213" s="5"/>
      <c r="D213" s="3"/>
      <c r="E213" s="3"/>
      <c r="F213" s="3"/>
      <c r="G213" s="3"/>
      <c r="H213" s="3"/>
      <c r="I213" s="4"/>
      <c r="J213" s="4"/>
      <c r="K213" s="5"/>
    </row>
    <row r="214" spans="1:11" ht="16.5" x14ac:dyDescent="0.3">
      <c r="A214" s="7"/>
      <c r="B214" s="3"/>
      <c r="C214" s="5"/>
      <c r="D214" s="3"/>
      <c r="E214" s="3"/>
      <c r="F214" s="3"/>
      <c r="G214" s="3"/>
      <c r="H214" s="3"/>
      <c r="I214" s="4"/>
      <c r="J214" s="4"/>
      <c r="K214" s="5"/>
    </row>
    <row r="215" spans="1:11" ht="16.5" x14ac:dyDescent="0.3">
      <c r="A215" s="7"/>
      <c r="B215" s="3"/>
      <c r="C215" s="5"/>
      <c r="D215" s="3"/>
      <c r="E215" s="3"/>
      <c r="F215" s="3"/>
      <c r="G215" s="3"/>
      <c r="H215" s="3"/>
      <c r="I215" s="4"/>
      <c r="J215" s="4"/>
      <c r="K215" s="5"/>
    </row>
    <row r="216" spans="1:11" ht="16.5" x14ac:dyDescent="0.3">
      <c r="A216" s="7"/>
      <c r="B216" s="3"/>
      <c r="C216" s="5"/>
      <c r="D216" s="3"/>
      <c r="E216" s="3"/>
      <c r="F216" s="3"/>
      <c r="G216" s="3"/>
      <c r="H216" s="3"/>
      <c r="I216" s="4"/>
      <c r="J216" s="4"/>
      <c r="K216" s="5"/>
    </row>
    <row r="217" spans="1:11" ht="16.5" x14ac:dyDescent="0.3">
      <c r="A217" s="7"/>
      <c r="B217" s="3"/>
      <c r="C217" s="5"/>
      <c r="D217" s="3"/>
      <c r="E217" s="3"/>
      <c r="F217" s="3"/>
      <c r="G217" s="3"/>
      <c r="H217" s="3"/>
      <c r="I217" s="4"/>
      <c r="J217" s="4"/>
      <c r="K217" s="5"/>
    </row>
    <row r="218" spans="1:11" ht="16.5" x14ac:dyDescent="0.3">
      <c r="A218" s="7"/>
      <c r="B218" s="3"/>
      <c r="C218" s="5"/>
      <c r="D218" s="3"/>
      <c r="E218" s="3"/>
      <c r="F218" s="3"/>
      <c r="G218" s="3"/>
      <c r="H218" s="3"/>
      <c r="I218" s="4"/>
      <c r="J218" s="4"/>
      <c r="K218" s="5"/>
    </row>
    <row r="219" spans="1:11" ht="16.5" x14ac:dyDescent="0.3">
      <c r="A219" s="7"/>
      <c r="B219" s="3"/>
      <c r="C219" s="5"/>
      <c r="D219" s="3"/>
      <c r="E219" s="3"/>
      <c r="F219" s="3"/>
      <c r="G219" s="3"/>
      <c r="H219" s="3"/>
      <c r="I219" s="4"/>
      <c r="J219" s="4"/>
      <c r="K219" s="5"/>
    </row>
    <row r="220" spans="1:11" ht="16.5" x14ac:dyDescent="0.3">
      <c r="A220" s="7"/>
      <c r="B220" s="3"/>
      <c r="C220" s="5"/>
      <c r="D220" s="3"/>
      <c r="E220" s="3"/>
      <c r="F220" s="3"/>
      <c r="G220" s="3"/>
      <c r="H220" s="3"/>
      <c r="I220" s="4"/>
      <c r="J220" s="4"/>
      <c r="K220" s="5"/>
    </row>
    <row r="221" spans="1:11" ht="16.5" x14ac:dyDescent="0.3">
      <c r="A221" s="7"/>
      <c r="B221" s="3"/>
      <c r="C221" s="5"/>
      <c r="D221" s="3"/>
      <c r="E221" s="3"/>
      <c r="F221" s="3"/>
      <c r="G221" s="3"/>
      <c r="H221" s="3"/>
      <c r="I221" s="4"/>
      <c r="J221" s="4"/>
      <c r="K221" s="5"/>
    </row>
    <row r="222" spans="1:11" ht="16.5" x14ac:dyDescent="0.3">
      <c r="A222" s="7"/>
      <c r="B222" s="3"/>
      <c r="C222" s="5"/>
      <c r="D222" s="3"/>
      <c r="E222" s="3"/>
      <c r="F222" s="3"/>
      <c r="G222" s="3"/>
      <c r="H222" s="3"/>
      <c r="I222" s="4"/>
      <c r="J222" s="4"/>
      <c r="K222" s="5"/>
    </row>
    <row r="223" spans="1:11" ht="16.5" x14ac:dyDescent="0.3">
      <c r="A223" s="7"/>
      <c r="B223" s="3"/>
      <c r="C223" s="5"/>
      <c r="D223" s="3"/>
      <c r="E223" s="3"/>
      <c r="F223" s="3"/>
      <c r="G223" s="3"/>
      <c r="H223" s="3"/>
      <c r="I223" s="4"/>
      <c r="J223" s="4"/>
      <c r="K223" s="5"/>
    </row>
    <row r="224" spans="1:11" ht="16.5" x14ac:dyDescent="0.3">
      <c r="A224" s="7"/>
      <c r="B224" s="3"/>
      <c r="C224" s="5"/>
      <c r="D224" s="3"/>
      <c r="E224" s="3"/>
      <c r="F224" s="3"/>
      <c r="G224" s="3"/>
      <c r="H224" s="3"/>
      <c r="I224" s="4"/>
      <c r="J224" s="4"/>
      <c r="K224" s="5"/>
    </row>
    <row r="225" spans="1:11" ht="16.5" x14ac:dyDescent="0.3">
      <c r="A225" s="7"/>
      <c r="B225" s="3"/>
      <c r="C225" s="5"/>
      <c r="D225" s="3"/>
      <c r="E225" s="3"/>
      <c r="F225" s="3"/>
      <c r="G225" s="3"/>
      <c r="H225" s="3"/>
      <c r="I225" s="4"/>
      <c r="J225" s="4"/>
      <c r="K225" s="5"/>
    </row>
    <row r="226" spans="1:11" ht="16.5" x14ac:dyDescent="0.3">
      <c r="A226" s="7"/>
      <c r="B226" s="3"/>
      <c r="C226" s="5"/>
      <c r="D226" s="3"/>
      <c r="E226" s="3"/>
      <c r="F226" s="3"/>
      <c r="G226" s="3"/>
      <c r="H226" s="3"/>
      <c r="I226" s="4"/>
      <c r="J226" s="4"/>
      <c r="K226" s="5"/>
    </row>
    <row r="227" spans="1:11" ht="16.5" x14ac:dyDescent="0.3">
      <c r="A227" s="7"/>
      <c r="B227" s="3"/>
      <c r="C227" s="5"/>
      <c r="D227" s="3"/>
      <c r="E227" s="3"/>
      <c r="F227" s="3"/>
      <c r="G227" s="3"/>
      <c r="H227" s="3"/>
      <c r="I227" s="4"/>
      <c r="J227" s="4"/>
      <c r="K227" s="5"/>
    </row>
    <row r="228" spans="1:11" ht="16.5" x14ac:dyDescent="0.3">
      <c r="A228" s="7"/>
      <c r="B228" s="3"/>
      <c r="C228" s="5"/>
      <c r="D228" s="3"/>
      <c r="E228" s="3"/>
      <c r="F228" s="3"/>
      <c r="G228" s="3"/>
      <c r="H228" s="3"/>
      <c r="I228" s="4"/>
      <c r="J228" s="4"/>
      <c r="K228" s="5"/>
    </row>
    <row r="229" spans="1:11" ht="16.5" x14ac:dyDescent="0.3">
      <c r="A229" s="7"/>
      <c r="B229" s="3"/>
      <c r="C229" s="5"/>
      <c r="D229" s="3"/>
      <c r="E229" s="3"/>
      <c r="F229" s="3"/>
      <c r="G229" s="3"/>
      <c r="H229" s="3"/>
      <c r="I229" s="4"/>
      <c r="J229" s="4"/>
      <c r="K229" s="5"/>
    </row>
    <row r="230" spans="1:11" ht="16.5" x14ac:dyDescent="0.3">
      <c r="A230" s="7"/>
      <c r="B230" s="3"/>
      <c r="C230" s="5"/>
      <c r="D230" s="3"/>
      <c r="E230" s="3"/>
      <c r="F230" s="3"/>
      <c r="G230" s="3"/>
      <c r="H230" s="3"/>
      <c r="I230" s="4"/>
      <c r="J230" s="4"/>
      <c r="K230" s="5"/>
    </row>
    <row r="231" spans="1:11" ht="16.5" x14ac:dyDescent="0.3">
      <c r="A231" s="7"/>
      <c r="B231" s="3"/>
      <c r="C231" s="5"/>
      <c r="D231" s="3"/>
      <c r="E231" s="3"/>
      <c r="F231" s="3"/>
      <c r="G231" s="3"/>
      <c r="H231" s="3"/>
      <c r="I231" s="4"/>
      <c r="J231" s="4"/>
      <c r="K231" s="5"/>
    </row>
    <row r="232" spans="1:11" ht="16.5" x14ac:dyDescent="0.3">
      <c r="A232" s="7"/>
      <c r="B232" s="3"/>
      <c r="C232" s="5"/>
      <c r="D232" s="3"/>
      <c r="E232" s="3"/>
      <c r="F232" s="3"/>
      <c r="G232" s="3"/>
      <c r="H232" s="3"/>
      <c r="I232" s="4"/>
      <c r="J232" s="4"/>
      <c r="K232" s="5"/>
    </row>
    <row r="233" spans="1:11" ht="16.5" x14ac:dyDescent="0.3">
      <c r="A233" s="7"/>
      <c r="B233" s="3"/>
      <c r="C233" s="5"/>
      <c r="D233" s="3"/>
      <c r="E233" s="3"/>
      <c r="F233" s="3"/>
      <c r="G233" s="3"/>
      <c r="H233" s="3"/>
      <c r="I233" s="4"/>
      <c r="J233" s="4"/>
      <c r="K233" s="5"/>
    </row>
    <row r="234" spans="1:11" ht="16.5" x14ac:dyDescent="0.3">
      <c r="A234" s="7"/>
      <c r="B234" s="3"/>
      <c r="C234" s="5"/>
      <c r="D234" s="3"/>
      <c r="E234" s="3"/>
      <c r="F234" s="3"/>
      <c r="G234" s="3"/>
      <c r="H234" s="3"/>
      <c r="I234" s="4"/>
      <c r="J234" s="4"/>
      <c r="K234" s="5"/>
    </row>
    <row r="235" spans="1:11" ht="16.5" x14ac:dyDescent="0.3">
      <c r="A235" s="7"/>
      <c r="B235" s="3"/>
      <c r="C235" s="5"/>
      <c r="D235" s="3"/>
      <c r="E235" s="3"/>
      <c r="F235" s="3"/>
      <c r="G235" s="3"/>
      <c r="H235" s="3"/>
      <c r="I235" s="4"/>
      <c r="J235" s="4"/>
      <c r="K235" s="5"/>
    </row>
    <row r="236" spans="1:11" ht="16.5" x14ac:dyDescent="0.3">
      <c r="A236" s="7"/>
      <c r="B236" s="3"/>
      <c r="C236" s="5"/>
      <c r="D236" s="3"/>
      <c r="E236" s="3"/>
      <c r="F236" s="3"/>
      <c r="G236" s="3"/>
      <c r="H236" s="3"/>
      <c r="I236" s="4"/>
      <c r="J236" s="4"/>
      <c r="K236" s="5"/>
    </row>
    <row r="237" spans="1:11" ht="16.5" x14ac:dyDescent="0.3">
      <c r="A237" s="7"/>
      <c r="B237" s="3"/>
      <c r="C237" s="5"/>
      <c r="D237" s="3"/>
      <c r="E237" s="3"/>
      <c r="F237" s="3"/>
      <c r="G237" s="3"/>
      <c r="H237" s="3"/>
      <c r="I237" s="4"/>
      <c r="J237" s="4"/>
      <c r="K237" s="5"/>
    </row>
    <row r="238" spans="1:11" ht="16.5" x14ac:dyDescent="0.3">
      <c r="A238" s="7"/>
      <c r="B238" s="3"/>
      <c r="C238" s="5"/>
      <c r="D238" s="3"/>
      <c r="E238" s="3"/>
      <c r="F238" s="3"/>
      <c r="G238" s="3"/>
      <c r="H238" s="3"/>
      <c r="I238" s="4"/>
      <c r="J238" s="4"/>
      <c r="K238" s="5"/>
    </row>
    <row r="239" spans="1:11" ht="16.5" x14ac:dyDescent="0.3">
      <c r="A239" s="7"/>
      <c r="B239" s="3"/>
      <c r="C239" s="5"/>
      <c r="D239" s="3"/>
      <c r="E239" s="3"/>
      <c r="F239" s="3"/>
      <c r="G239" s="3"/>
      <c r="H239" s="3"/>
      <c r="I239" s="4"/>
      <c r="J239" s="4"/>
      <c r="K239" s="5"/>
    </row>
    <row r="240" spans="1:11" ht="16.5" x14ac:dyDescent="0.3">
      <c r="A240" s="7"/>
      <c r="B240" s="3"/>
      <c r="C240" s="5"/>
      <c r="D240" s="3"/>
      <c r="E240" s="3"/>
      <c r="F240" s="3"/>
      <c r="G240" s="3"/>
      <c r="H240" s="3"/>
      <c r="I240" s="4"/>
      <c r="J240" s="4"/>
      <c r="K240" s="5"/>
    </row>
    <row r="241" spans="1:11" ht="16.5" x14ac:dyDescent="0.3">
      <c r="A241" s="7"/>
      <c r="B241" s="3"/>
      <c r="C241" s="5"/>
      <c r="D241" s="3"/>
      <c r="E241" s="3"/>
      <c r="F241" s="3"/>
      <c r="G241" s="3"/>
      <c r="H241" s="3"/>
      <c r="I241" s="4"/>
      <c r="J241" s="4"/>
      <c r="K241" s="5"/>
    </row>
    <row r="242" spans="1:11" ht="16.5" x14ac:dyDescent="0.3">
      <c r="A242" s="7"/>
      <c r="B242" s="3"/>
      <c r="C242" s="5"/>
      <c r="D242" s="3"/>
      <c r="E242" s="3"/>
      <c r="F242" s="3"/>
      <c r="G242" s="3"/>
      <c r="H242" s="3"/>
      <c r="I242" s="4"/>
      <c r="J242" s="4"/>
      <c r="K242" s="5"/>
    </row>
    <row r="243" spans="1:11" ht="16.5" x14ac:dyDescent="0.3">
      <c r="A243" s="7"/>
      <c r="B243" s="3"/>
      <c r="C243" s="5"/>
      <c r="D243" s="3"/>
      <c r="E243" s="3"/>
      <c r="F243" s="3"/>
      <c r="G243" s="3"/>
      <c r="H243" s="3"/>
      <c r="I243" s="4"/>
      <c r="J243" s="4"/>
      <c r="K243" s="5"/>
    </row>
    <row r="244" spans="1:11" ht="16.5" x14ac:dyDescent="0.3">
      <c r="A244" s="7"/>
      <c r="B244" s="3"/>
      <c r="C244" s="5"/>
      <c r="D244" s="3"/>
      <c r="E244" s="3"/>
      <c r="F244" s="3"/>
      <c r="G244" s="3"/>
      <c r="H244" s="3"/>
      <c r="I244" s="4"/>
      <c r="J244" s="4"/>
      <c r="K244" s="5"/>
    </row>
    <row r="245" spans="1:11" ht="16.5" x14ac:dyDescent="0.3">
      <c r="A245" s="7"/>
      <c r="B245" s="3"/>
      <c r="C245" s="5"/>
      <c r="D245" s="3"/>
      <c r="E245" s="3"/>
      <c r="F245" s="3"/>
      <c r="G245" s="3"/>
      <c r="H245" s="3"/>
      <c r="I245" s="4"/>
      <c r="J245" s="4"/>
      <c r="K245" s="5"/>
    </row>
    <row r="246" spans="1:11" ht="16.5" x14ac:dyDescent="0.3">
      <c r="A246" s="7"/>
      <c r="B246" s="3"/>
      <c r="C246" s="5"/>
      <c r="D246" s="3"/>
      <c r="E246" s="3"/>
      <c r="F246" s="3"/>
      <c r="G246" s="3"/>
      <c r="H246" s="3"/>
      <c r="I246" s="4"/>
      <c r="J246" s="4"/>
      <c r="K246" s="5"/>
    </row>
    <row r="247" spans="1:11" ht="16.5" x14ac:dyDescent="0.3">
      <c r="A247" s="7"/>
      <c r="B247" s="3"/>
      <c r="C247" s="5"/>
      <c r="D247" s="3"/>
      <c r="E247" s="3"/>
      <c r="F247" s="3"/>
      <c r="G247" s="3"/>
      <c r="H247" s="3"/>
      <c r="I247" s="4"/>
      <c r="J247" s="4"/>
      <c r="K247" s="5"/>
    </row>
    <row r="248" spans="1:11" ht="16.5" x14ac:dyDescent="0.3">
      <c r="A248" s="7"/>
      <c r="B248" s="3"/>
      <c r="C248" s="5"/>
      <c r="D248" s="3"/>
      <c r="E248" s="3"/>
      <c r="F248" s="3"/>
      <c r="G248" s="3"/>
      <c r="H248" s="3"/>
      <c r="I248" s="4"/>
      <c r="J248" s="4"/>
      <c r="K248" s="5"/>
    </row>
    <row r="249" spans="1:11" ht="16.5" x14ac:dyDescent="0.3">
      <c r="A249" s="7"/>
      <c r="B249" s="3"/>
      <c r="C249" s="5"/>
      <c r="D249" s="3"/>
      <c r="E249" s="3"/>
      <c r="F249" s="3"/>
      <c r="G249" s="3"/>
      <c r="H249" s="3"/>
      <c r="I249" s="4"/>
      <c r="J249" s="4"/>
      <c r="K249" s="5"/>
    </row>
    <row r="250" spans="1:11" ht="16.5" x14ac:dyDescent="0.3">
      <c r="A250" s="7"/>
      <c r="B250" s="3"/>
      <c r="C250" s="5"/>
      <c r="D250" s="3"/>
      <c r="E250" s="3"/>
      <c r="F250" s="3"/>
      <c r="G250" s="3"/>
      <c r="H250" s="3"/>
      <c r="I250" s="4"/>
      <c r="J250" s="4"/>
      <c r="K250" s="5"/>
    </row>
    <row r="251" spans="1:11" ht="16.5" x14ac:dyDescent="0.3">
      <c r="A251" s="7"/>
      <c r="B251" s="3"/>
      <c r="C251" s="5"/>
      <c r="D251" s="3"/>
      <c r="E251" s="3"/>
      <c r="F251" s="3"/>
      <c r="G251" s="3"/>
      <c r="H251" s="3"/>
      <c r="I251" s="4"/>
      <c r="J251" s="4"/>
      <c r="K251" s="5"/>
    </row>
    <row r="252" spans="1:11" ht="16.5" x14ac:dyDescent="0.3">
      <c r="A252" s="7"/>
      <c r="B252" s="3"/>
      <c r="C252" s="5"/>
      <c r="D252" s="3"/>
      <c r="E252" s="3"/>
      <c r="F252" s="3"/>
      <c r="G252" s="3"/>
      <c r="H252" s="3"/>
      <c r="I252" s="4"/>
      <c r="J252" s="4"/>
      <c r="K252" s="5"/>
    </row>
    <row r="253" spans="1:11" ht="16.5" x14ac:dyDescent="0.3">
      <c r="A253" s="7"/>
      <c r="B253" s="3"/>
      <c r="C253" s="5"/>
      <c r="D253" s="3"/>
      <c r="E253" s="3"/>
      <c r="F253" s="3"/>
      <c r="G253" s="3"/>
      <c r="H253" s="3"/>
      <c r="I253" s="4"/>
      <c r="J253" s="4"/>
      <c r="K253" s="5"/>
    </row>
    <row r="254" spans="1:11" ht="16.5" x14ac:dyDescent="0.3">
      <c r="A254" s="7"/>
      <c r="B254" s="3"/>
      <c r="C254" s="5"/>
      <c r="D254" s="3"/>
      <c r="E254" s="3"/>
      <c r="F254" s="3"/>
      <c r="G254" s="3"/>
      <c r="H254" s="3"/>
      <c r="I254" s="4"/>
      <c r="J254" s="4"/>
      <c r="K254" s="5"/>
    </row>
    <row r="255" spans="1:11" ht="16.5" x14ac:dyDescent="0.3">
      <c r="A255" s="7"/>
      <c r="B255" s="3"/>
      <c r="C255" s="5"/>
      <c r="D255" s="3"/>
      <c r="E255" s="3"/>
      <c r="F255" s="3"/>
      <c r="G255" s="3"/>
      <c r="H255" s="3"/>
      <c r="I255" s="4"/>
      <c r="J255" s="4"/>
      <c r="K255" s="5"/>
    </row>
    <row r="256" spans="1:11" ht="16.5" x14ac:dyDescent="0.3">
      <c r="A256" s="7"/>
      <c r="B256" s="3"/>
      <c r="C256" s="5"/>
      <c r="D256" s="3"/>
      <c r="E256" s="3"/>
      <c r="F256" s="3"/>
      <c r="G256" s="3"/>
      <c r="H256" s="3"/>
      <c r="I256" s="4"/>
      <c r="J256" s="4"/>
      <c r="K256" s="5"/>
    </row>
    <row r="257" spans="1:11" ht="16.5" x14ac:dyDescent="0.3">
      <c r="A257" s="7"/>
      <c r="B257" s="3"/>
      <c r="C257" s="5"/>
      <c r="D257" s="3"/>
      <c r="E257" s="3"/>
      <c r="F257" s="3"/>
      <c r="G257" s="3"/>
      <c r="H257" s="3"/>
      <c r="I257" s="4"/>
      <c r="J257" s="4"/>
      <c r="K257" s="5"/>
    </row>
    <row r="258" spans="1:11" ht="16.5" x14ac:dyDescent="0.3">
      <c r="A258" s="7"/>
      <c r="B258" s="3"/>
      <c r="C258" s="5"/>
      <c r="D258" s="3"/>
      <c r="E258" s="3"/>
      <c r="F258" s="3"/>
      <c r="G258" s="3"/>
      <c r="H258" s="3"/>
      <c r="I258" s="4"/>
      <c r="J258" s="4"/>
      <c r="K258" s="5"/>
    </row>
    <row r="259" spans="1:11" ht="16.5" x14ac:dyDescent="0.3">
      <c r="A259" s="7"/>
      <c r="B259" s="3"/>
      <c r="C259" s="5"/>
      <c r="D259" s="3"/>
      <c r="E259" s="3"/>
      <c r="F259" s="3"/>
      <c r="G259" s="3"/>
      <c r="H259" s="3"/>
      <c r="I259" s="4"/>
      <c r="J259" s="4"/>
      <c r="K259" s="5"/>
    </row>
    <row r="260" spans="1:11" ht="16.5" x14ac:dyDescent="0.3">
      <c r="A260" s="7"/>
      <c r="B260" s="3"/>
      <c r="C260" s="5"/>
      <c r="D260" s="3"/>
      <c r="E260" s="3"/>
      <c r="F260" s="3"/>
      <c r="G260" s="3"/>
      <c r="H260" s="3"/>
      <c r="I260" s="4"/>
      <c r="J260" s="4"/>
      <c r="K260" s="5"/>
    </row>
    <row r="261" spans="1:11" ht="16.5" x14ac:dyDescent="0.3">
      <c r="A261" s="7"/>
      <c r="B261" s="3"/>
      <c r="C261" s="5"/>
      <c r="D261" s="3"/>
      <c r="E261" s="3"/>
      <c r="F261" s="3"/>
      <c r="G261" s="3"/>
      <c r="H261" s="3"/>
      <c r="I261" s="4"/>
      <c r="J261" s="4"/>
      <c r="K261" s="5"/>
    </row>
    <row r="262" spans="1:11" ht="16.5" x14ac:dyDescent="0.3">
      <c r="A262" s="7"/>
      <c r="B262" s="3"/>
      <c r="C262" s="5"/>
      <c r="D262" s="3"/>
      <c r="E262" s="3"/>
      <c r="F262" s="3"/>
      <c r="G262" s="3"/>
      <c r="H262" s="3"/>
      <c r="I262" s="4"/>
      <c r="J262" s="4"/>
      <c r="K262" s="5"/>
    </row>
    <row r="263" spans="1:11" ht="16.5" x14ac:dyDescent="0.3">
      <c r="A263" s="7"/>
      <c r="B263" s="3"/>
      <c r="C263" s="5"/>
      <c r="D263" s="3"/>
      <c r="E263" s="3"/>
      <c r="F263" s="3"/>
      <c r="G263" s="3"/>
      <c r="H263" s="3"/>
      <c r="I263" s="4"/>
      <c r="J263" s="4"/>
      <c r="K263" s="5"/>
    </row>
    <row r="264" spans="1:11" ht="16.5" x14ac:dyDescent="0.3">
      <c r="A264" s="7"/>
      <c r="B264" s="3"/>
      <c r="C264" s="5"/>
      <c r="D264" s="3"/>
      <c r="E264" s="3"/>
      <c r="F264" s="3"/>
      <c r="G264" s="3"/>
      <c r="H264" s="3"/>
      <c r="I264" s="4"/>
      <c r="J264" s="4"/>
      <c r="K264" s="5"/>
    </row>
    <row r="265" spans="1:11" ht="16.5" x14ac:dyDescent="0.3">
      <c r="A265" s="7"/>
      <c r="B265" s="3"/>
      <c r="C265" s="5"/>
      <c r="D265" s="3"/>
      <c r="E265" s="3"/>
      <c r="F265" s="3"/>
      <c r="G265" s="3"/>
      <c r="H265" s="3"/>
      <c r="I265" s="4"/>
      <c r="J265" s="4"/>
      <c r="K265" s="5"/>
    </row>
    <row r="266" spans="1:11" ht="16.5" x14ac:dyDescent="0.3">
      <c r="A266" s="7"/>
      <c r="B266" s="3"/>
      <c r="C266" s="5"/>
      <c r="D266" s="3"/>
      <c r="E266" s="3"/>
      <c r="F266" s="3"/>
      <c r="G266" s="3"/>
      <c r="H266" s="3"/>
      <c r="I266" s="4"/>
      <c r="J266" s="4"/>
      <c r="K266" s="5"/>
    </row>
    <row r="267" spans="1:11" ht="16.5" x14ac:dyDescent="0.3">
      <c r="A267" s="7"/>
      <c r="B267" s="3"/>
      <c r="C267" s="5"/>
      <c r="D267" s="3"/>
      <c r="E267" s="3"/>
      <c r="F267" s="3"/>
      <c r="G267" s="3"/>
      <c r="H267" s="3"/>
      <c r="I267" s="4"/>
      <c r="J267" s="4"/>
      <c r="K267" s="5"/>
    </row>
    <row r="268" spans="1:11" ht="16.5" x14ac:dyDescent="0.3">
      <c r="A268" s="7"/>
      <c r="B268" s="3"/>
      <c r="C268" s="5"/>
      <c r="D268" s="3"/>
      <c r="E268" s="3"/>
      <c r="F268" s="3"/>
      <c r="G268" s="3"/>
      <c r="H268" s="3"/>
      <c r="I268" s="4"/>
      <c r="J268" s="4"/>
      <c r="K268" s="5"/>
    </row>
    <row r="269" spans="1:11" ht="16.5" x14ac:dyDescent="0.3">
      <c r="A269" s="7"/>
      <c r="B269" s="3"/>
      <c r="C269" s="5"/>
      <c r="D269" s="3"/>
      <c r="E269" s="3"/>
      <c r="F269" s="3"/>
      <c r="G269" s="3"/>
      <c r="H269" s="3"/>
      <c r="I269" s="4"/>
      <c r="J269" s="4"/>
      <c r="K269" s="5"/>
    </row>
    <row r="270" spans="1:11" ht="16.5" x14ac:dyDescent="0.3">
      <c r="A270" s="7"/>
      <c r="B270" s="3"/>
      <c r="C270" s="5"/>
      <c r="D270" s="3"/>
      <c r="E270" s="3"/>
      <c r="F270" s="3"/>
      <c r="G270" s="3"/>
      <c r="H270" s="3"/>
      <c r="I270" s="4"/>
      <c r="J270" s="4"/>
      <c r="K270" s="5"/>
    </row>
    <row r="271" spans="1:11" ht="16.5" x14ac:dyDescent="0.3">
      <c r="A271" s="7"/>
      <c r="B271" s="3"/>
      <c r="C271" s="5"/>
      <c r="D271" s="3"/>
      <c r="E271" s="3"/>
      <c r="F271" s="3"/>
      <c r="G271" s="3"/>
      <c r="H271" s="3"/>
      <c r="I271" s="4"/>
      <c r="J271" s="4"/>
      <c r="K271" s="5"/>
    </row>
    <row r="272" spans="1:11" ht="16.5" x14ac:dyDescent="0.3">
      <c r="A272" s="7"/>
      <c r="B272" s="3"/>
      <c r="C272" s="5"/>
      <c r="D272" s="3"/>
      <c r="E272" s="3"/>
      <c r="F272" s="3"/>
      <c r="G272" s="3"/>
      <c r="H272" s="3"/>
      <c r="I272" s="4"/>
      <c r="J272" s="4"/>
      <c r="K272" s="5"/>
    </row>
    <row r="273" spans="1:11" ht="16.5" x14ac:dyDescent="0.3">
      <c r="A273" s="7"/>
      <c r="B273" s="3"/>
      <c r="C273" s="5"/>
      <c r="D273" s="3"/>
      <c r="E273" s="3"/>
      <c r="F273" s="3"/>
      <c r="G273" s="3"/>
      <c r="H273" s="3"/>
      <c r="I273" s="4"/>
      <c r="J273" s="4"/>
      <c r="K273" s="5"/>
    </row>
    <row r="274" spans="1:11" ht="16.5" x14ac:dyDescent="0.3">
      <c r="A274" s="7"/>
      <c r="B274" s="3"/>
      <c r="C274" s="5"/>
      <c r="D274" s="3"/>
      <c r="E274" s="3"/>
      <c r="F274" s="3"/>
      <c r="G274" s="3"/>
      <c r="H274" s="3"/>
      <c r="I274" s="4"/>
      <c r="J274" s="4"/>
      <c r="K274" s="5"/>
    </row>
    <row r="275" spans="1:11" ht="16.5" x14ac:dyDescent="0.3">
      <c r="A275" s="7"/>
      <c r="B275" s="3"/>
      <c r="C275" s="5"/>
      <c r="D275" s="3"/>
      <c r="E275" s="3"/>
      <c r="F275" s="3"/>
      <c r="G275" s="3"/>
      <c r="H275" s="3"/>
      <c r="I275" s="4"/>
      <c r="J275" s="4"/>
      <c r="K275" s="5"/>
    </row>
    <row r="276" spans="1:11" ht="16.5" x14ac:dyDescent="0.3">
      <c r="A276" s="7"/>
      <c r="B276" s="3"/>
      <c r="C276" s="5"/>
      <c r="D276" s="3"/>
      <c r="E276" s="3"/>
      <c r="F276" s="3"/>
      <c r="G276" s="3"/>
      <c r="H276" s="3"/>
      <c r="I276" s="4"/>
      <c r="J276" s="4"/>
      <c r="K276" s="5"/>
    </row>
    <row r="277" spans="1:11" ht="16.5" x14ac:dyDescent="0.3">
      <c r="A277" s="7"/>
      <c r="B277" s="3"/>
      <c r="C277" s="5"/>
      <c r="D277" s="3"/>
      <c r="E277" s="3"/>
      <c r="F277" s="3"/>
      <c r="G277" s="3"/>
      <c r="H277" s="3"/>
      <c r="I277" s="4"/>
      <c r="J277" s="4"/>
      <c r="K277" s="5"/>
    </row>
    <row r="278" spans="1:11" ht="16.5" x14ac:dyDescent="0.3">
      <c r="A278" s="7"/>
      <c r="B278" s="3"/>
      <c r="C278" s="5"/>
      <c r="D278" s="3"/>
      <c r="E278" s="3"/>
      <c r="F278" s="3"/>
      <c r="G278" s="3"/>
      <c r="H278" s="3"/>
      <c r="I278" s="4"/>
      <c r="J278" s="4"/>
      <c r="K278" s="5"/>
    </row>
    <row r="279" spans="1:11" ht="16.5" x14ac:dyDescent="0.3">
      <c r="A279" s="7"/>
      <c r="B279" s="3"/>
      <c r="C279" s="5"/>
      <c r="D279" s="3"/>
      <c r="E279" s="3"/>
      <c r="F279" s="3"/>
      <c r="G279" s="3"/>
      <c r="H279" s="3"/>
      <c r="I279" s="4"/>
      <c r="J279" s="4"/>
      <c r="K279" s="5"/>
    </row>
    <row r="280" spans="1:11" ht="16.5" x14ac:dyDescent="0.3">
      <c r="A280" s="7"/>
      <c r="B280" s="3"/>
      <c r="C280" s="5"/>
      <c r="D280" s="3"/>
      <c r="E280" s="3"/>
      <c r="F280" s="3"/>
      <c r="G280" s="3"/>
      <c r="H280" s="3"/>
      <c r="I280" s="4"/>
      <c r="J280" s="4"/>
      <c r="K280" s="5"/>
    </row>
    <row r="281" spans="1:11" ht="16.5" x14ac:dyDescent="0.3">
      <c r="A281" s="7"/>
      <c r="B281" s="3"/>
      <c r="C281" s="5"/>
      <c r="D281" s="3"/>
      <c r="E281" s="3"/>
      <c r="F281" s="3"/>
      <c r="G281" s="3"/>
      <c r="H281" s="3"/>
      <c r="I281" s="4"/>
      <c r="J281" s="4"/>
      <c r="K281" s="5"/>
    </row>
    <row r="282" spans="1:11" ht="16.5" x14ac:dyDescent="0.3">
      <c r="A282" s="7"/>
      <c r="B282" s="3"/>
      <c r="C282" s="5"/>
      <c r="D282" s="3"/>
      <c r="E282" s="3"/>
      <c r="F282" s="3"/>
      <c r="G282" s="3"/>
      <c r="H282" s="3"/>
      <c r="I282" s="4"/>
      <c r="J282" s="4"/>
      <c r="K282" s="5"/>
    </row>
    <row r="283" spans="1:11" ht="16.5" x14ac:dyDescent="0.3">
      <c r="A283" s="7"/>
      <c r="B283" s="3"/>
      <c r="C283" s="5"/>
      <c r="D283" s="3"/>
      <c r="E283" s="3"/>
      <c r="F283" s="3"/>
      <c r="G283" s="3"/>
      <c r="H283" s="3"/>
      <c r="I283" s="4"/>
      <c r="J283" s="4"/>
      <c r="K283" s="5"/>
    </row>
    <row r="284" spans="1:11" ht="16.5" x14ac:dyDescent="0.3">
      <c r="A284" s="7"/>
      <c r="B284" s="3"/>
      <c r="C284" s="5"/>
      <c r="D284" s="3"/>
      <c r="E284" s="3"/>
      <c r="F284" s="3"/>
      <c r="G284" s="3"/>
      <c r="H284" s="3"/>
      <c r="I284" s="4"/>
      <c r="J284" s="4"/>
      <c r="K284" s="5"/>
    </row>
    <row r="285" spans="1:11" ht="16.5" x14ac:dyDescent="0.3">
      <c r="A285" s="7"/>
      <c r="B285" s="3"/>
      <c r="C285" s="5"/>
      <c r="D285" s="3"/>
      <c r="E285" s="3"/>
      <c r="F285" s="3"/>
      <c r="G285" s="3"/>
      <c r="H285" s="3"/>
      <c r="I285" s="4"/>
      <c r="J285" s="4"/>
      <c r="K285" s="5"/>
    </row>
    <row r="286" spans="1:11" ht="16.5" x14ac:dyDescent="0.3">
      <c r="A286" s="7"/>
      <c r="B286" s="3"/>
      <c r="C286" s="5"/>
      <c r="D286" s="3"/>
      <c r="E286" s="3"/>
      <c r="F286" s="3"/>
      <c r="G286" s="3"/>
      <c r="H286" s="3"/>
      <c r="I286" s="4"/>
      <c r="J286" s="4"/>
      <c r="K286" s="5"/>
    </row>
    <row r="287" spans="1:11" ht="16.5" x14ac:dyDescent="0.3">
      <c r="A287" s="7"/>
      <c r="B287" s="3"/>
      <c r="C287" s="5"/>
      <c r="D287" s="3"/>
      <c r="E287" s="3"/>
      <c r="F287" s="3"/>
      <c r="G287" s="3"/>
      <c r="H287" s="3"/>
      <c r="I287" s="4"/>
      <c r="J287" s="4"/>
      <c r="K287" s="5"/>
    </row>
    <row r="288" spans="1:11" ht="16.5" x14ac:dyDescent="0.3">
      <c r="A288" s="7"/>
      <c r="B288" s="3"/>
      <c r="C288" s="5"/>
      <c r="D288" s="3"/>
      <c r="E288" s="3"/>
      <c r="F288" s="3"/>
      <c r="G288" s="3"/>
      <c r="H288" s="3"/>
      <c r="I288" s="4"/>
      <c r="J288" s="4"/>
      <c r="K288" s="5"/>
    </row>
    <row r="289" spans="1:11" ht="16.5" x14ac:dyDescent="0.3">
      <c r="A289" s="7"/>
      <c r="B289" s="3"/>
      <c r="C289" s="5"/>
      <c r="D289" s="3"/>
      <c r="E289" s="3"/>
      <c r="F289" s="3"/>
      <c r="G289" s="3"/>
      <c r="H289" s="3"/>
      <c r="I289" s="4"/>
      <c r="J289" s="4"/>
      <c r="K289" s="5"/>
    </row>
    <row r="290" spans="1:11" ht="16.5" x14ac:dyDescent="0.3">
      <c r="A290" s="7"/>
      <c r="B290" s="3"/>
      <c r="C290" s="5"/>
      <c r="D290" s="3"/>
      <c r="E290" s="3"/>
      <c r="F290" s="3"/>
      <c r="G290" s="3"/>
      <c r="H290" s="3"/>
      <c r="I290" s="4"/>
      <c r="J290" s="4"/>
      <c r="K290" s="5"/>
    </row>
    <row r="291" spans="1:11" ht="16.5" x14ac:dyDescent="0.3">
      <c r="A291" s="7"/>
      <c r="B291" s="3"/>
      <c r="C291" s="5"/>
      <c r="D291" s="3"/>
      <c r="E291" s="3"/>
      <c r="F291" s="3"/>
      <c r="G291" s="3"/>
      <c r="H291" s="3"/>
      <c r="I291" s="4"/>
      <c r="J291" s="4"/>
      <c r="K291" s="5"/>
    </row>
    <row r="292" spans="1:11" ht="16.5" x14ac:dyDescent="0.3">
      <c r="A292" s="7"/>
      <c r="B292" s="3"/>
      <c r="C292" s="5"/>
      <c r="D292" s="3"/>
      <c r="E292" s="3"/>
      <c r="F292" s="3"/>
      <c r="G292" s="3"/>
      <c r="H292" s="3"/>
      <c r="I292" s="4"/>
      <c r="J292" s="4"/>
      <c r="K292" s="5"/>
    </row>
    <row r="293" spans="1:11" ht="16.5" x14ac:dyDescent="0.3">
      <c r="A293" s="7"/>
      <c r="B293" s="3"/>
      <c r="C293" s="5"/>
      <c r="D293" s="3"/>
      <c r="E293" s="3"/>
      <c r="F293" s="3"/>
      <c r="G293" s="3"/>
      <c r="H293" s="3"/>
      <c r="I293" s="4"/>
      <c r="J293" s="4"/>
      <c r="K293" s="5"/>
    </row>
    <row r="294" spans="1:11" ht="16.5" x14ac:dyDescent="0.3">
      <c r="A294" s="7"/>
      <c r="B294" s="3"/>
      <c r="C294" s="5"/>
      <c r="D294" s="3"/>
      <c r="E294" s="3"/>
      <c r="F294" s="3"/>
      <c r="G294" s="3"/>
      <c r="H294" s="3"/>
      <c r="I294" s="4"/>
      <c r="J294" s="4"/>
      <c r="K294" s="5"/>
    </row>
    <row r="295" spans="1:11" ht="16.5" x14ac:dyDescent="0.3">
      <c r="A295" s="7"/>
      <c r="B295" s="3"/>
      <c r="C295" s="5"/>
      <c r="D295" s="3"/>
      <c r="E295" s="3"/>
      <c r="F295" s="3"/>
      <c r="G295" s="3"/>
      <c r="H295" s="3"/>
      <c r="I295" s="4"/>
      <c r="J295" s="4"/>
      <c r="K295" s="5"/>
    </row>
    <row r="296" spans="1:11" ht="16.5" x14ac:dyDescent="0.3">
      <c r="A296" s="7"/>
      <c r="B296" s="3"/>
      <c r="C296" s="5"/>
      <c r="D296" s="3"/>
      <c r="E296" s="3"/>
      <c r="F296" s="3"/>
      <c r="G296" s="3"/>
      <c r="H296" s="3"/>
      <c r="I296" s="4"/>
      <c r="J296" s="4"/>
      <c r="K296" s="5"/>
    </row>
    <row r="297" spans="1:11" ht="16.5" x14ac:dyDescent="0.3">
      <c r="A297" s="7"/>
      <c r="B297" s="3"/>
      <c r="C297" s="5"/>
      <c r="D297" s="3"/>
      <c r="E297" s="3"/>
      <c r="F297" s="3"/>
      <c r="G297" s="3"/>
      <c r="H297" s="3"/>
      <c r="I297" s="4"/>
      <c r="J297" s="4"/>
      <c r="K297" s="5"/>
    </row>
    <row r="298" spans="1:11" ht="16.5" x14ac:dyDescent="0.3">
      <c r="A298" s="7"/>
      <c r="B298" s="3"/>
      <c r="C298" s="5"/>
      <c r="D298" s="3"/>
      <c r="E298" s="3"/>
      <c r="F298" s="3"/>
      <c r="G298" s="3"/>
      <c r="H298" s="3"/>
      <c r="I298" s="4"/>
      <c r="J298" s="4"/>
      <c r="K298" s="5"/>
    </row>
    <row r="299" spans="1:11" ht="16.5" x14ac:dyDescent="0.3">
      <c r="A299" s="7"/>
      <c r="B299" s="3"/>
      <c r="C299" s="5"/>
      <c r="D299" s="3"/>
      <c r="E299" s="3"/>
      <c r="F299" s="3"/>
      <c r="G299" s="3"/>
      <c r="H299" s="3"/>
      <c r="I299" s="4"/>
      <c r="J299" s="4"/>
      <c r="K299" s="5"/>
    </row>
    <row r="300" spans="1:11" ht="16.5" x14ac:dyDescent="0.3">
      <c r="A300" s="7"/>
      <c r="B300" s="3"/>
      <c r="C300" s="5"/>
      <c r="D300" s="3"/>
      <c r="E300" s="3"/>
      <c r="F300" s="3"/>
      <c r="G300" s="3"/>
      <c r="H300" s="3"/>
      <c r="I300" s="4"/>
      <c r="J300" s="4"/>
      <c r="K300" s="5"/>
    </row>
    <row r="301" spans="1:11" ht="16.5" x14ac:dyDescent="0.3">
      <c r="A301" s="7"/>
      <c r="B301" s="3"/>
      <c r="C301" s="5"/>
      <c r="D301" s="3"/>
      <c r="E301" s="3"/>
      <c r="F301" s="3"/>
      <c r="G301" s="3"/>
      <c r="H301" s="3"/>
      <c r="I301" s="4"/>
      <c r="J301" s="4"/>
      <c r="K301" s="5"/>
    </row>
    <row r="302" spans="1:11" ht="16.5" x14ac:dyDescent="0.3">
      <c r="A302" s="7"/>
      <c r="B302" s="3"/>
      <c r="C302" s="5"/>
      <c r="D302" s="3"/>
      <c r="E302" s="3"/>
      <c r="F302" s="3"/>
      <c r="G302" s="3"/>
      <c r="H302" s="3"/>
      <c r="I302" s="4"/>
      <c r="J302" s="4"/>
      <c r="K302" s="5"/>
    </row>
    <row r="303" spans="1:11" ht="16.5" x14ac:dyDescent="0.3">
      <c r="A303" s="7"/>
      <c r="B303" s="3"/>
      <c r="C303" s="5"/>
      <c r="D303" s="3"/>
      <c r="E303" s="3"/>
      <c r="F303" s="3"/>
      <c r="G303" s="3"/>
      <c r="H303" s="3"/>
      <c r="I303" s="4"/>
      <c r="J303" s="4"/>
      <c r="K303" s="5"/>
    </row>
    <row r="304" spans="1:11" ht="16.5" x14ac:dyDescent="0.3">
      <c r="A304" s="7"/>
      <c r="B304" s="3"/>
      <c r="C304" s="5"/>
      <c r="D304" s="3"/>
      <c r="E304" s="3"/>
      <c r="F304" s="3"/>
      <c r="G304" s="3"/>
      <c r="H304" s="3"/>
      <c r="I304" s="4"/>
      <c r="J304" s="4"/>
      <c r="K304" s="5"/>
    </row>
    <row r="305" spans="1:11" ht="16.5" x14ac:dyDescent="0.3">
      <c r="A305" s="7"/>
      <c r="B305" s="3"/>
      <c r="C305" s="5"/>
      <c r="D305" s="3"/>
      <c r="E305" s="3"/>
      <c r="F305" s="3"/>
      <c r="G305" s="3"/>
      <c r="H305" s="3"/>
      <c r="I305" s="4"/>
      <c r="J305" s="4"/>
      <c r="K305" s="5"/>
    </row>
    <row r="306" spans="1:11" ht="16.5" x14ac:dyDescent="0.3">
      <c r="A306" s="7"/>
      <c r="B306" s="3"/>
      <c r="C306" s="5"/>
      <c r="D306" s="3"/>
      <c r="E306" s="3"/>
      <c r="F306" s="3"/>
      <c r="G306" s="3"/>
      <c r="H306" s="3"/>
      <c r="I306" s="4"/>
      <c r="J306" s="4"/>
      <c r="K306" s="5"/>
    </row>
    <row r="307" spans="1:11" ht="16.5" x14ac:dyDescent="0.3">
      <c r="A307" s="7"/>
      <c r="B307" s="3"/>
      <c r="C307" s="5"/>
      <c r="D307" s="3"/>
      <c r="E307" s="3"/>
      <c r="F307" s="3"/>
      <c r="G307" s="3"/>
      <c r="H307" s="3"/>
      <c r="I307" s="4"/>
      <c r="J307" s="4"/>
      <c r="K307" s="5"/>
    </row>
    <row r="308" spans="1:11" ht="16.5" x14ac:dyDescent="0.3">
      <c r="A308" s="7"/>
      <c r="B308" s="3"/>
      <c r="C308" s="5"/>
      <c r="D308" s="3"/>
      <c r="E308" s="3"/>
      <c r="F308" s="3"/>
      <c r="G308" s="3"/>
      <c r="H308" s="3"/>
      <c r="I308" s="4"/>
      <c r="J308" s="4"/>
      <c r="K308" s="5"/>
    </row>
    <row r="309" spans="1:11" ht="16.5" x14ac:dyDescent="0.3">
      <c r="A309" s="7"/>
      <c r="B309" s="3"/>
      <c r="C309" s="5"/>
      <c r="D309" s="3"/>
      <c r="E309" s="3"/>
      <c r="F309" s="3"/>
      <c r="G309" s="3"/>
      <c r="H309" s="3"/>
      <c r="I309" s="4"/>
      <c r="J309" s="4"/>
      <c r="K309" s="5"/>
    </row>
    <row r="310" spans="1:11" ht="16.5" x14ac:dyDescent="0.3">
      <c r="A310" s="7"/>
      <c r="B310" s="3"/>
      <c r="C310" s="5"/>
      <c r="D310" s="3"/>
      <c r="E310" s="3"/>
      <c r="F310" s="3"/>
      <c r="G310" s="3"/>
      <c r="H310" s="3"/>
      <c r="I310" s="4"/>
      <c r="J310" s="4"/>
      <c r="K310" s="5"/>
    </row>
    <row r="311" spans="1:11" ht="16.5" x14ac:dyDescent="0.3">
      <c r="A311" s="7"/>
      <c r="B311" s="3"/>
      <c r="C311" s="5"/>
      <c r="D311" s="3"/>
      <c r="E311" s="3"/>
      <c r="F311" s="3"/>
      <c r="G311" s="3"/>
      <c r="H311" s="3"/>
      <c r="I311" s="4"/>
      <c r="J311" s="4"/>
      <c r="K311" s="5"/>
    </row>
    <row r="312" spans="1:11" ht="16.5" x14ac:dyDescent="0.3">
      <c r="A312" s="7"/>
      <c r="B312" s="3"/>
      <c r="C312" s="5"/>
      <c r="D312" s="3"/>
      <c r="E312" s="3"/>
      <c r="F312" s="3"/>
      <c r="G312" s="3"/>
      <c r="H312" s="3"/>
      <c r="I312" s="4"/>
      <c r="J312" s="4"/>
      <c r="K312" s="5"/>
    </row>
    <row r="313" spans="1:11" ht="16.5" x14ac:dyDescent="0.3">
      <c r="A313" s="7"/>
      <c r="B313" s="3"/>
      <c r="C313" s="5"/>
      <c r="D313" s="3"/>
      <c r="E313" s="3"/>
      <c r="F313" s="3"/>
      <c r="G313" s="3"/>
      <c r="H313" s="3"/>
      <c r="I313" s="4"/>
      <c r="J313" s="4"/>
      <c r="K313" s="5"/>
    </row>
    <row r="314" spans="1:11" ht="16.5" x14ac:dyDescent="0.3">
      <c r="A314" s="7"/>
      <c r="B314" s="3"/>
      <c r="C314" s="5"/>
      <c r="D314" s="3"/>
      <c r="E314" s="3"/>
      <c r="F314" s="3"/>
      <c r="G314" s="3"/>
      <c r="H314" s="3"/>
      <c r="I314" s="4"/>
      <c r="J314" s="4"/>
      <c r="K314" s="5"/>
    </row>
    <row r="315" spans="1:11" ht="16.5" x14ac:dyDescent="0.3">
      <c r="A315" s="7"/>
      <c r="B315" s="3"/>
      <c r="C315" s="5"/>
      <c r="D315" s="3"/>
      <c r="E315" s="3"/>
      <c r="F315" s="3"/>
      <c r="G315" s="3"/>
      <c r="H315" s="3"/>
      <c r="I315" s="4"/>
      <c r="J315" s="4"/>
      <c r="K315" s="5"/>
    </row>
    <row r="316" spans="1:11" ht="16.5" x14ac:dyDescent="0.3">
      <c r="A316" s="7"/>
      <c r="B316" s="3"/>
      <c r="C316" s="5"/>
      <c r="D316" s="3"/>
      <c r="E316" s="3"/>
      <c r="F316" s="3"/>
      <c r="G316" s="3"/>
      <c r="H316" s="3"/>
      <c r="I316" s="4"/>
      <c r="J316" s="4"/>
      <c r="K316" s="5"/>
    </row>
    <row r="317" spans="1:11" ht="16.5" x14ac:dyDescent="0.3">
      <c r="A317" s="7"/>
      <c r="B317" s="3"/>
      <c r="C317" s="5"/>
      <c r="D317" s="3"/>
      <c r="E317" s="3"/>
      <c r="F317" s="3"/>
      <c r="G317" s="3"/>
      <c r="H317" s="3"/>
      <c r="I317" s="4"/>
      <c r="J317" s="4"/>
      <c r="K317" s="5"/>
    </row>
  </sheetData>
  <mergeCells count="9">
    <mergeCell ref="N32:O32"/>
    <mergeCell ref="P32:Q32"/>
    <mergeCell ref="U3:V3"/>
    <mergeCell ref="X3:Y3"/>
    <mergeCell ref="N2:O2"/>
    <mergeCell ref="P2:Q2"/>
    <mergeCell ref="A1:B1"/>
    <mergeCell ref="C1:G1"/>
    <mergeCell ref="H1:K1"/>
  </mergeCells>
  <dataValidations count="5">
    <dataValidation type="list" allowBlank="1" showInputMessage="1" showErrorMessage="1" sqref="F3:F458">
      <formula1>$Q$44:$Q$45</formula1>
    </dataValidation>
    <dataValidation type="list" allowBlank="1" showInputMessage="1" showErrorMessage="1" sqref="D662:D823">
      <formula1>$O$44:$O$52</formula1>
    </dataValidation>
    <dataValidation type="list" allowBlank="1" showInputMessage="1" showErrorMessage="1" sqref="D308:D661">
      <formula1>$O$44:$O$53</formula1>
    </dataValidation>
    <dataValidation type="list" allowBlank="1" showInputMessage="1" showErrorMessage="1" sqref="E3:E504">
      <formula1>INDIRECT(D3)</formula1>
    </dataValidation>
    <dataValidation type="list" allowBlank="1" showInputMessage="1" showErrorMessage="1" sqref="D3:D307">
      <formula1>$O$44:$O$54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9"/>
  <sheetViews>
    <sheetView workbookViewId="0">
      <selection activeCell="Z3" sqref="Z3:AF3"/>
    </sheetView>
  </sheetViews>
  <sheetFormatPr baseColWidth="10" defaultRowHeight="15" x14ac:dyDescent="0.25"/>
  <cols>
    <col min="1" max="1" width="2.85546875" customWidth="1"/>
    <col min="2" max="2" width="26.140625" customWidth="1"/>
    <col min="3" max="3" width="4.28515625" customWidth="1"/>
    <col min="4" max="4" width="4.85546875" customWidth="1"/>
    <col min="5" max="5" width="5" customWidth="1"/>
    <col min="6" max="6" width="4.7109375" customWidth="1"/>
    <col min="7" max="7" width="4.5703125" customWidth="1"/>
    <col min="8" max="11" width="4.7109375" customWidth="1"/>
    <col min="12" max="13" width="4.85546875" customWidth="1"/>
    <col min="14" max="14" width="5" customWidth="1"/>
    <col min="15" max="15" width="4.85546875" customWidth="1"/>
    <col min="16" max="16" width="4.7109375" customWidth="1"/>
    <col min="17" max="17" width="4.5703125" customWidth="1"/>
    <col min="18" max="19" width="4.85546875" customWidth="1"/>
    <col min="20" max="20" width="5.140625" customWidth="1"/>
    <col min="21" max="21" width="5.42578125" customWidth="1"/>
    <col min="22" max="22" width="5" customWidth="1"/>
    <col min="23" max="23" width="5.5703125" customWidth="1"/>
    <col min="24" max="24" width="5" customWidth="1"/>
    <col min="25" max="25" width="5.140625" customWidth="1"/>
    <col min="26" max="27" width="5" customWidth="1"/>
    <col min="28" max="28" width="5.140625" customWidth="1"/>
    <col min="29" max="29" width="5" customWidth="1"/>
    <col min="30" max="32" width="4.85546875" customWidth="1"/>
  </cols>
  <sheetData>
    <row r="3" spans="2:32" ht="48" customHeight="1" x14ac:dyDescent="0.25">
      <c r="B3" s="178"/>
      <c r="C3" s="178"/>
      <c r="D3" s="182" t="s">
        <v>56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4"/>
      <c r="Z3" s="180" t="s">
        <v>154</v>
      </c>
      <c r="AA3" s="180"/>
      <c r="AB3" s="180"/>
      <c r="AC3" s="180"/>
      <c r="AD3" s="180"/>
      <c r="AE3" s="180"/>
      <c r="AF3" s="180"/>
    </row>
    <row r="4" spans="2:32" ht="16.5" x14ac:dyDescent="0.25">
      <c r="B4" s="10" t="s">
        <v>41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6">
        <v>28</v>
      </c>
      <c r="AE4" s="8">
        <v>29</v>
      </c>
      <c r="AF4" s="8">
        <v>30</v>
      </c>
    </row>
    <row r="5" spans="2:32" ht="16.5" x14ac:dyDescent="0.25">
      <c r="B5" s="10" t="s">
        <v>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8"/>
      <c r="AE5" s="8"/>
      <c r="AF5" s="8"/>
    </row>
    <row r="6" spans="2:32" ht="16.5" x14ac:dyDescent="0.3">
      <c r="B6" s="11" t="s">
        <v>25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</row>
    <row r="7" spans="2:32" ht="16.5" x14ac:dyDescent="0.3">
      <c r="B7" s="11" t="s">
        <v>26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</row>
    <row r="8" spans="2:32" ht="16.5" x14ac:dyDescent="0.3">
      <c r="B8" s="11" t="s">
        <v>27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</row>
    <row r="9" spans="2:32" ht="16.5" x14ac:dyDescent="0.3">
      <c r="B9" s="11" t="s">
        <v>28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</row>
    <row r="10" spans="2:32" ht="16.5" x14ac:dyDescent="0.3">
      <c r="B10" s="11" t="s">
        <v>36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</row>
    <row r="11" spans="2:32" ht="16.5" x14ac:dyDescent="0.3">
      <c r="B11" s="11" t="s">
        <v>37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</row>
    <row r="12" spans="2:32" ht="16.5" x14ac:dyDescent="0.3">
      <c r="B12" s="11" t="s">
        <v>38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</row>
    <row r="13" spans="2:32" ht="16.5" x14ac:dyDescent="0.3">
      <c r="B13" s="11" t="s">
        <v>29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</row>
    <row r="14" spans="2:32" ht="16.5" x14ac:dyDescent="0.3">
      <c r="B14" s="11" t="s">
        <v>30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</row>
    <row r="15" spans="2:32" ht="16.5" x14ac:dyDescent="0.3">
      <c r="B15" s="11" t="s">
        <v>31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</row>
    <row r="16" spans="2:32" ht="16.5" x14ac:dyDescent="0.25">
      <c r="B16" s="13" t="s">
        <v>57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f>SUM(AE6:AE15)</f>
        <v>0</v>
      </c>
      <c r="AF16" s="12">
        <f>SUM(AF6:AF15)</f>
        <v>0</v>
      </c>
    </row>
    <row r="17" spans="2:32" ht="16.5" x14ac:dyDescent="0.25"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16.5" x14ac:dyDescent="0.3">
      <c r="B18" s="11" t="s">
        <v>40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</row>
    <row r="19" spans="2:32" ht="16.5" x14ac:dyDescent="0.3">
      <c r="B19" s="11" t="s">
        <v>40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</row>
    <row r="20" spans="2:32" ht="16.5" x14ac:dyDescent="0.3">
      <c r="B20" s="11" t="s">
        <v>40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</row>
    <row r="21" spans="2:32" ht="16.5" x14ac:dyDescent="0.25">
      <c r="B21" s="13" t="s">
        <v>57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</row>
    <row r="22" spans="2:32" ht="16.5" x14ac:dyDescent="0.25">
      <c r="B22" s="33" t="s">
        <v>113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</row>
    <row r="23" spans="2:32" ht="16.5" x14ac:dyDescent="0.25">
      <c r="B23" s="13" t="s">
        <v>57</v>
      </c>
      <c r="C23" s="12">
        <f t="shared" ref="C23:G23" si="0">SUM(C22)</f>
        <v>0</v>
      </c>
      <c r="D23" s="12">
        <f t="shared" si="0"/>
        <v>0</v>
      </c>
      <c r="E23" s="12">
        <f t="shared" si="0"/>
        <v>0</v>
      </c>
      <c r="F23" s="12">
        <f t="shared" si="0"/>
        <v>0</v>
      </c>
      <c r="G23" s="12">
        <f t="shared" si="0"/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2">
        <v>0</v>
      </c>
      <c r="AD23" s="12">
        <v>0</v>
      </c>
      <c r="AE23" s="12">
        <v>0</v>
      </c>
      <c r="AF23" s="12">
        <v>0</v>
      </c>
    </row>
    <row r="24" spans="2:32" ht="16.5" x14ac:dyDescent="0.25">
      <c r="B24" s="10" t="s">
        <v>42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16.5" x14ac:dyDescent="0.3">
      <c r="B25" s="11" t="s">
        <v>43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</row>
    <row r="26" spans="2:32" ht="16.5" x14ac:dyDescent="0.3">
      <c r="B26" s="11" t="s">
        <v>43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</row>
    <row r="27" spans="2:32" ht="16.5" x14ac:dyDescent="0.3">
      <c r="B27" s="11" t="s">
        <v>43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</row>
    <row r="28" spans="2:32" ht="16.5" x14ac:dyDescent="0.25">
      <c r="B28" s="13" t="s">
        <v>57</v>
      </c>
      <c r="C28" s="12">
        <f>SUM(C25:C27)</f>
        <v>0</v>
      </c>
      <c r="D28" s="12">
        <f t="shared" ref="D28:AF28" si="1">SUM(D25:D27)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  <c r="H28" s="12">
        <f t="shared" si="1"/>
        <v>0</v>
      </c>
      <c r="I28" s="12">
        <f t="shared" si="1"/>
        <v>0</v>
      </c>
      <c r="J28" s="12">
        <f t="shared" si="1"/>
        <v>0</v>
      </c>
      <c r="K28" s="12">
        <f t="shared" si="1"/>
        <v>0</v>
      </c>
      <c r="L28" s="12">
        <f t="shared" si="1"/>
        <v>0</v>
      </c>
      <c r="M28" s="12">
        <f t="shared" si="1"/>
        <v>0</v>
      </c>
      <c r="N28" s="12">
        <f t="shared" si="1"/>
        <v>0</v>
      </c>
      <c r="O28" s="12">
        <f t="shared" si="1"/>
        <v>0</v>
      </c>
      <c r="P28" s="12">
        <f t="shared" si="1"/>
        <v>0</v>
      </c>
      <c r="Q28" s="12">
        <f t="shared" si="1"/>
        <v>0</v>
      </c>
      <c r="R28" s="12">
        <f t="shared" si="1"/>
        <v>0</v>
      </c>
      <c r="S28" s="12">
        <f t="shared" si="1"/>
        <v>0</v>
      </c>
      <c r="T28" s="12">
        <f t="shared" si="1"/>
        <v>0</v>
      </c>
      <c r="U28" s="12">
        <f t="shared" si="1"/>
        <v>0</v>
      </c>
      <c r="V28" s="12">
        <f t="shared" si="1"/>
        <v>0</v>
      </c>
      <c r="W28" s="12">
        <f t="shared" si="1"/>
        <v>0</v>
      </c>
      <c r="X28" s="12">
        <f t="shared" si="1"/>
        <v>0</v>
      </c>
      <c r="Y28" s="12">
        <f t="shared" si="1"/>
        <v>0</v>
      </c>
      <c r="Z28" s="12">
        <f t="shared" si="1"/>
        <v>0</v>
      </c>
      <c r="AA28" s="12">
        <f t="shared" si="1"/>
        <v>0</v>
      </c>
      <c r="AB28" s="12">
        <f t="shared" si="1"/>
        <v>0</v>
      </c>
      <c r="AC28" s="12">
        <f t="shared" si="1"/>
        <v>0</v>
      </c>
      <c r="AD28" s="12">
        <f t="shared" si="1"/>
        <v>0</v>
      </c>
      <c r="AE28" s="12">
        <f t="shared" si="1"/>
        <v>0</v>
      </c>
      <c r="AF28" s="12">
        <f t="shared" si="1"/>
        <v>0</v>
      </c>
    </row>
    <row r="29" spans="2:32" ht="16.5" x14ac:dyDescent="0.25">
      <c r="B29" s="10" t="s">
        <v>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6.5" x14ac:dyDescent="0.3">
      <c r="B30" s="11" t="s">
        <v>45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</row>
    <row r="31" spans="2:32" ht="16.5" x14ac:dyDescent="0.3">
      <c r="B31" s="11" t="s">
        <v>44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</row>
    <row r="32" spans="2:32" ht="16.5" x14ac:dyDescent="0.3">
      <c r="B32" s="11" t="s">
        <v>46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</row>
    <row r="33" spans="2:32" ht="16.5" x14ac:dyDescent="0.3">
      <c r="B33" s="11" t="s">
        <v>47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</row>
    <row r="34" spans="2:32" ht="16.5" x14ac:dyDescent="0.3">
      <c r="B34" s="11" t="s">
        <v>48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</row>
    <row r="35" spans="2:32" ht="16.5" x14ac:dyDescent="0.3">
      <c r="B35" s="11" t="s">
        <v>49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</row>
    <row r="36" spans="2:32" ht="16.5" x14ac:dyDescent="0.3">
      <c r="B36" s="11" t="s">
        <v>55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</row>
    <row r="37" spans="2:32" ht="16.5" x14ac:dyDescent="0.25">
      <c r="B37" s="13" t="s">
        <v>57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</row>
    <row r="38" spans="2:32" ht="16.5" x14ac:dyDescent="0.25">
      <c r="B38" s="10" t="s">
        <v>10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6.5" x14ac:dyDescent="0.3">
      <c r="B39" s="11" t="s">
        <v>32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</row>
    <row r="40" spans="2:32" ht="16.5" x14ac:dyDescent="0.3">
      <c r="B40" s="11" t="s">
        <v>52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</row>
    <row r="41" spans="2:32" ht="16.5" x14ac:dyDescent="0.3">
      <c r="B41" s="11" t="s">
        <v>53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</row>
    <row r="42" spans="2:32" ht="16.5" x14ac:dyDescent="0.25">
      <c r="B42" s="13" t="s">
        <v>57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</row>
    <row r="43" spans="2:32" ht="16.5" x14ac:dyDescent="0.25">
      <c r="B43" s="10" t="s">
        <v>50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ht="16.5" x14ac:dyDescent="0.3">
      <c r="B44" s="11" t="s">
        <v>51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</row>
    <row r="45" spans="2:32" ht="16.5" x14ac:dyDescent="0.3">
      <c r="B45" s="11" t="s">
        <v>115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</row>
    <row r="46" spans="2:32" ht="16.5" x14ac:dyDescent="0.3">
      <c r="B46" s="11" t="s">
        <v>33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</row>
    <row r="47" spans="2:32" ht="16.5" x14ac:dyDescent="0.3">
      <c r="B47" s="11" t="s">
        <v>114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</row>
    <row r="48" spans="2:32" ht="16.5" x14ac:dyDescent="0.3">
      <c r="B48" s="11" t="s">
        <v>34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</row>
    <row r="49" spans="2:32" ht="16.5" x14ac:dyDescent="0.25">
      <c r="B49" s="13" t="s">
        <v>57</v>
      </c>
      <c r="C49" s="12">
        <f t="shared" ref="C49" si="2">SUM(C44:C48)</f>
        <v>0</v>
      </c>
      <c r="D49" s="12">
        <f t="shared" ref="D49:AF49" si="3">SUM(D44:D48)</f>
        <v>0</v>
      </c>
      <c r="E49" s="12">
        <f t="shared" si="3"/>
        <v>0</v>
      </c>
      <c r="F49" s="12">
        <f t="shared" si="3"/>
        <v>0</v>
      </c>
      <c r="G49" s="12">
        <f t="shared" si="3"/>
        <v>0</v>
      </c>
      <c r="H49" s="12">
        <f t="shared" si="3"/>
        <v>0</v>
      </c>
      <c r="I49" s="12">
        <f t="shared" si="3"/>
        <v>0</v>
      </c>
      <c r="J49" s="12">
        <f t="shared" si="3"/>
        <v>0</v>
      </c>
      <c r="K49" s="12">
        <f t="shared" si="3"/>
        <v>0</v>
      </c>
      <c r="L49" s="12">
        <f t="shared" si="3"/>
        <v>0</v>
      </c>
      <c r="M49" s="12">
        <f t="shared" si="3"/>
        <v>0</v>
      </c>
      <c r="N49" s="12">
        <f t="shared" si="3"/>
        <v>0</v>
      </c>
      <c r="O49" s="12">
        <f t="shared" si="3"/>
        <v>0</v>
      </c>
      <c r="P49" s="12">
        <f t="shared" si="3"/>
        <v>0</v>
      </c>
      <c r="Q49" s="12">
        <f t="shared" si="3"/>
        <v>0</v>
      </c>
      <c r="R49" s="12">
        <f t="shared" si="3"/>
        <v>0</v>
      </c>
      <c r="S49" s="12">
        <f t="shared" si="3"/>
        <v>0</v>
      </c>
      <c r="T49" s="12">
        <f t="shared" si="3"/>
        <v>0</v>
      </c>
      <c r="U49" s="12">
        <f t="shared" si="3"/>
        <v>0</v>
      </c>
      <c r="V49" s="12">
        <f t="shared" si="3"/>
        <v>0</v>
      </c>
      <c r="W49" s="12">
        <f t="shared" si="3"/>
        <v>0</v>
      </c>
      <c r="X49" s="12">
        <f t="shared" si="3"/>
        <v>0</v>
      </c>
      <c r="Y49" s="12">
        <f t="shared" si="3"/>
        <v>0</v>
      </c>
      <c r="Z49" s="12">
        <f t="shared" si="3"/>
        <v>0</v>
      </c>
      <c r="AA49" s="12">
        <f t="shared" si="3"/>
        <v>0</v>
      </c>
      <c r="AB49" s="12">
        <f t="shared" si="3"/>
        <v>0</v>
      </c>
      <c r="AC49" s="12">
        <f t="shared" si="3"/>
        <v>0</v>
      </c>
      <c r="AD49" s="12">
        <f t="shared" si="3"/>
        <v>0</v>
      </c>
      <c r="AE49" s="12">
        <f t="shared" si="3"/>
        <v>0</v>
      </c>
      <c r="AF49" s="12">
        <f t="shared" si="3"/>
        <v>0</v>
      </c>
    </row>
  </sheetData>
  <mergeCells count="3">
    <mergeCell ref="B3:C3"/>
    <mergeCell ref="D3:Y3"/>
    <mergeCell ref="Z3:A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2"/>
  <sheetViews>
    <sheetView workbookViewId="0">
      <selection activeCell="C21" sqref="C21"/>
    </sheetView>
  </sheetViews>
  <sheetFormatPr baseColWidth="10" defaultRowHeight="15" x14ac:dyDescent="0.25"/>
  <cols>
    <col min="2" max="2" width="44" customWidth="1"/>
    <col min="3" max="3" width="15.7109375" style="105" customWidth="1"/>
    <col min="6" max="6" width="12.7109375" bestFit="1" customWidth="1"/>
  </cols>
  <sheetData>
    <row r="3" spans="2:6" ht="15.75" x14ac:dyDescent="0.25">
      <c r="B3" s="92" t="s">
        <v>117</v>
      </c>
      <c r="C3" s="93" t="s">
        <v>118</v>
      </c>
    </row>
    <row r="4" spans="2:6" ht="15.75" x14ac:dyDescent="0.25">
      <c r="B4" s="94"/>
      <c r="C4" s="95"/>
    </row>
    <row r="5" spans="2:6" ht="17.25" x14ac:dyDescent="0.3">
      <c r="B5" s="94" t="s">
        <v>130</v>
      </c>
      <c r="C5" s="96"/>
      <c r="E5" t="s">
        <v>148</v>
      </c>
      <c r="F5" s="160">
        <f>+C5+C7+C8</f>
        <v>0</v>
      </c>
    </row>
    <row r="6" spans="2:6" ht="17.25" x14ac:dyDescent="0.3">
      <c r="B6" s="94" t="s">
        <v>119</v>
      </c>
      <c r="C6" s="96"/>
      <c r="E6" t="s">
        <v>149</v>
      </c>
      <c r="F6" s="97">
        <f>+C6+C9+C10+C11+C12</f>
        <v>0</v>
      </c>
    </row>
    <row r="7" spans="2:6" ht="17.25" x14ac:dyDescent="0.3">
      <c r="B7" s="94" t="s">
        <v>120</v>
      </c>
      <c r="C7" s="96"/>
    </row>
    <row r="8" spans="2:6" ht="17.25" x14ac:dyDescent="0.3">
      <c r="B8" s="94" t="s">
        <v>121</v>
      </c>
      <c r="C8" s="96"/>
    </row>
    <row r="9" spans="2:6" ht="17.25" x14ac:dyDescent="0.3">
      <c r="B9" s="98" t="s">
        <v>131</v>
      </c>
      <c r="C9" s="96"/>
    </row>
    <row r="10" spans="2:6" ht="17.25" x14ac:dyDescent="0.3">
      <c r="B10" s="98" t="s">
        <v>122</v>
      </c>
      <c r="C10" s="99"/>
    </row>
    <row r="11" spans="2:6" ht="17.25" x14ac:dyDescent="0.3">
      <c r="B11" s="98" t="s">
        <v>123</v>
      </c>
      <c r="C11" s="99"/>
    </row>
    <row r="12" spans="2:6" ht="17.25" x14ac:dyDescent="0.3">
      <c r="B12" s="98" t="s">
        <v>124</v>
      </c>
      <c r="C12" s="99"/>
    </row>
    <row r="13" spans="2:6" ht="17.25" x14ac:dyDescent="0.3">
      <c r="B13" s="98"/>
      <c r="C13" s="99"/>
    </row>
    <row r="14" spans="2:6" ht="15.75" x14ac:dyDescent="0.25">
      <c r="B14" s="100" t="s">
        <v>125</v>
      </c>
      <c r="C14" s="101">
        <f>SUM(C5:C12)</f>
        <v>0</v>
      </c>
    </row>
    <row r="19" spans="2:5" ht="15.75" x14ac:dyDescent="0.25">
      <c r="B19" s="102" t="s">
        <v>126</v>
      </c>
      <c r="C19" s="103" t="s">
        <v>118</v>
      </c>
      <c r="D19" s="103" t="s">
        <v>127</v>
      </c>
      <c r="E19" s="104" t="s">
        <v>128</v>
      </c>
    </row>
    <row r="20" spans="2:5" x14ac:dyDescent="0.25">
      <c r="D20" s="105"/>
    </row>
    <row r="21" spans="2:5" ht="15.75" x14ac:dyDescent="0.25">
      <c r="B21" t="s">
        <v>129</v>
      </c>
      <c r="C21" s="106"/>
      <c r="D21" s="105"/>
      <c r="E21" s="105"/>
    </row>
    <row r="22" spans="2:5" x14ac:dyDescent="0.25">
      <c r="D22" s="10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Ingresos diarios Gym</vt:lpstr>
      <vt:lpstr>Asistencia GYM </vt:lpstr>
      <vt:lpstr>Ingresos diarios Piscina</vt:lpstr>
      <vt:lpstr>Asistencia Piscina </vt:lpstr>
      <vt:lpstr>Contratos y convenios</vt:lpstr>
      <vt:lpstr>clases_adicionales</vt:lpstr>
      <vt:lpstr>Estudiante_ucm</vt:lpstr>
      <vt:lpstr>Intensidad</vt:lpstr>
      <vt:lpstr>pase_de_cortesia</vt:lpstr>
      <vt:lpstr>Usuario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</dc:creator>
  <cp:lastModifiedBy>nuevo</cp:lastModifiedBy>
  <cp:lastPrinted>2017-02-28T14:04:11Z</cp:lastPrinted>
  <dcterms:created xsi:type="dcterms:W3CDTF">2017-02-16T14:38:50Z</dcterms:created>
  <dcterms:modified xsi:type="dcterms:W3CDTF">2017-07-14T15:58:29Z</dcterms:modified>
</cp:coreProperties>
</file>